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/>
  <xr:revisionPtr revIDLastSave="17" documentId="11_A38DC2B0FA1E9B65F285BC74740BFC29BEC5A4E1" xr6:coauthVersionLast="40" xr6:coauthVersionMax="40" xr10:uidLastSave="{4E75E5ED-6A8C-41A8-B5C4-02603CA21E2A}"/>
  <bookViews>
    <workbookView xWindow="0" yWindow="0" windowWidth="19320" windowHeight="12120" xr2:uid="{00000000-000D-0000-FFFF-FFFF00000000}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Аркуш1!$A$10:$K$397</definedName>
    <definedName name="Класифікатор">[1]Класифікатор!$B$4:$B$927</definedName>
  </definedNames>
  <calcPr calcId="181029" calcMode="manual"/>
</workbook>
</file>

<file path=xl/calcChain.xml><?xml version="1.0" encoding="utf-8"?>
<calcChain xmlns="http://schemas.openxmlformats.org/spreadsheetml/2006/main">
  <c r="D392" i="1" l="1"/>
  <c r="D389" i="1"/>
  <c r="D374" i="1"/>
  <c r="D368" i="1"/>
  <c r="D367" i="1"/>
  <c r="D364" i="1"/>
  <c r="D363" i="1"/>
  <c r="D355" i="1"/>
  <c r="D351" i="1"/>
  <c r="D350" i="1"/>
  <c r="D348" i="1"/>
  <c r="D347" i="1"/>
  <c r="D346" i="1"/>
  <c r="D345" i="1"/>
  <c r="D344" i="1"/>
  <c r="D343" i="1"/>
  <c r="D339" i="1"/>
  <c r="D338" i="1"/>
  <c r="D324" i="1"/>
  <c r="D317" i="1"/>
  <c r="D310" i="1"/>
  <c r="D301" i="1"/>
  <c r="D296" i="1"/>
  <c r="D293" i="1"/>
  <c r="D291" i="1"/>
  <c r="D287" i="1"/>
  <c r="D285" i="1"/>
  <c r="D284" i="1"/>
  <c r="D283" i="1"/>
  <c r="D280" i="1"/>
  <c r="D278" i="1"/>
  <c r="D276" i="1"/>
  <c r="D258" i="1"/>
  <c r="D255" i="1"/>
  <c r="D272" i="1"/>
  <c r="D270" i="1"/>
  <c r="D269" i="1"/>
  <c r="D265" i="1"/>
  <c r="D261" i="1"/>
  <c r="D260" i="1"/>
  <c r="D259" i="1"/>
  <c r="D253" i="1"/>
  <c r="D250" i="1"/>
  <c r="D249" i="1"/>
  <c r="D248" i="1"/>
  <c r="D246" i="1"/>
  <c r="D244" i="1"/>
  <c r="D241" i="1"/>
  <c r="D235" i="1"/>
  <c r="D234" i="1"/>
  <c r="D233" i="1"/>
  <c r="D232" i="1"/>
  <c r="D231" i="1"/>
  <c r="D230" i="1"/>
  <c r="D228" i="1"/>
  <c r="D227" i="1"/>
  <c r="D225" i="1"/>
  <c r="D224" i="1"/>
  <c r="D221" i="1"/>
  <c r="D220" i="1"/>
  <c r="D219" i="1"/>
  <c r="D216" i="1"/>
  <c r="D214" i="1"/>
  <c r="D212" i="1"/>
  <c r="D211" i="1"/>
  <c r="D210" i="1"/>
  <c r="D209" i="1"/>
  <c r="D208" i="1"/>
  <c r="D207" i="1"/>
  <c r="D206" i="1"/>
  <c r="D204" i="1"/>
  <c r="D203" i="1"/>
  <c r="D202" i="1"/>
  <c r="D201" i="1"/>
  <c r="D199" i="1"/>
  <c r="D194" i="1"/>
  <c r="D192" i="1"/>
  <c r="D191" i="1"/>
  <c r="D188" i="1"/>
  <c r="D186" i="1"/>
  <c r="D185" i="1"/>
  <c r="D184" i="1"/>
  <c r="D183" i="1"/>
  <c r="D181" i="1"/>
  <c r="D180" i="1"/>
  <c r="D178" i="1"/>
  <c r="D177" i="1"/>
  <c r="D174" i="1"/>
  <c r="D173" i="1"/>
  <c r="D171" i="1"/>
  <c r="D170" i="1"/>
  <c r="D167" i="1"/>
  <c r="D165" i="1"/>
  <c r="D164" i="1"/>
  <c r="D162" i="1"/>
  <c r="D161" i="1"/>
  <c r="D160" i="1"/>
  <c r="D159" i="1"/>
  <c r="D158" i="1"/>
  <c r="D156" i="1"/>
  <c r="D152" i="1"/>
  <c r="D149" i="1"/>
  <c r="D147" i="1"/>
  <c r="D146" i="1"/>
  <c r="D144" i="1"/>
  <c r="D143" i="1"/>
  <c r="D142" i="1"/>
  <c r="D141" i="1"/>
  <c r="D140" i="1"/>
  <c r="D139" i="1"/>
  <c r="D138" i="1"/>
  <c r="D137" i="1"/>
  <c r="D134" i="1"/>
  <c r="D133" i="1"/>
  <c r="D132" i="1"/>
  <c r="D131" i="1"/>
  <c r="D130" i="1"/>
  <c r="D128" i="1"/>
  <c r="D125" i="1"/>
  <c r="D122" i="1"/>
  <c r="D119" i="1"/>
  <c r="D116" i="1"/>
  <c r="D109" i="1"/>
  <c r="D108" i="1"/>
  <c r="D106" i="1"/>
  <c r="D105" i="1"/>
  <c r="D100" i="1"/>
  <c r="D96" i="1"/>
  <c r="D94" i="1"/>
  <c r="D84" i="1"/>
  <c r="D81" i="1"/>
  <c r="D76" i="1"/>
  <c r="D75" i="1"/>
  <c r="D69" i="1"/>
  <c r="D67" i="1"/>
  <c r="D66" i="1"/>
  <c r="D64" i="1"/>
  <c r="D63" i="1"/>
  <c r="D62" i="1"/>
  <c r="D61" i="1"/>
  <c r="D54" i="1"/>
  <c r="D53" i="1"/>
  <c r="D52" i="1"/>
  <c r="D50" i="1"/>
  <c r="D49" i="1"/>
  <c r="D47" i="1"/>
  <c r="D46" i="1"/>
  <c r="D40" i="1"/>
  <c r="D39" i="1"/>
  <c r="D34" i="1"/>
  <c r="D31" i="1"/>
  <c r="D30" i="1"/>
  <c r="D29" i="1"/>
  <c r="D27" i="1"/>
  <c r="D26" i="1"/>
  <c r="D25" i="1"/>
  <c r="D22" i="1"/>
  <c r="D21" i="1"/>
  <c r="D20" i="1"/>
  <c r="D17" i="1"/>
  <c r="D16" i="1"/>
  <c r="D15" i="1"/>
  <c r="D11" i="1"/>
</calcChain>
</file>

<file path=xl/sharedStrings.xml><?xml version="1.0" encoding="utf-8"?>
<sst xmlns="http://schemas.openxmlformats.org/spreadsheetml/2006/main" count="1668" uniqueCount="807">
  <si>
    <t>ЗАТВЕРДЖУЮ</t>
  </si>
  <si>
    <t>за КПКВК 2201040, 2201160, 2201250 НУБіП України</t>
  </si>
  <si>
    <t>Конкретна Назва предмета закупівлі, обов'язкове</t>
  </si>
  <si>
    <t>Очікувана вартість предмета закупівлі</t>
  </si>
  <si>
    <t>Примітки</t>
  </si>
  <si>
    <t>Рік</t>
  </si>
  <si>
    <t>Орієнтовний початок проведення процедури закупівлі, обов'язкове</t>
  </si>
  <si>
    <t>Класифікатор  ДК 021:2015, обов'язкове</t>
  </si>
  <si>
    <t>Код КЕКВ (в разі використання бюджетних коштів) </t>
  </si>
  <si>
    <t>Тип процедур: допорогова закупівля, відкриті торги, відкриті торги з публікацією англ.мовою, переговорна процедура, переговорна процедура для потреб оборони</t>
  </si>
  <si>
    <t>№</t>
  </si>
  <si>
    <t>Послуги пожежних і рятувальних служб, різні</t>
  </si>
  <si>
    <t>грн</t>
  </si>
  <si>
    <t>звіт про укладений договір</t>
  </si>
  <si>
    <t>75250000-3</t>
  </si>
  <si>
    <t>Послуги, пов’язані з програмним забезпеченням різні</t>
  </si>
  <si>
    <t>72260000-5</t>
  </si>
  <si>
    <t>Продукція борошномельно-круп'яної промисловості різна</t>
  </si>
  <si>
    <t>15610000-7</t>
  </si>
  <si>
    <t>Макаронні вироби різні</t>
  </si>
  <si>
    <t>15850000-1</t>
  </si>
  <si>
    <t>Сухарі та печиво; пресерви з хлібобулочних і кондитерських виробів різні</t>
  </si>
  <si>
    <t>15820000-2</t>
  </si>
  <si>
    <t>15530000-2</t>
  </si>
  <si>
    <t>Продукція тваринництва та супутня продукція  різні</t>
  </si>
  <si>
    <t>03140000-4</t>
  </si>
  <si>
    <t>Хлібопродукти, свіжовипечені хлібобулочні та кондитерські вироби різні</t>
  </si>
  <si>
    <t>15810000-9</t>
  </si>
  <si>
    <t>Молочні продукти різні в асортименті</t>
  </si>
  <si>
    <t>15550000-8</t>
  </si>
  <si>
    <t>Молоко та вершки різні</t>
  </si>
  <si>
    <t>15510000-6</t>
  </si>
  <si>
    <t xml:space="preserve">Цукор і супутня продукція різна 
</t>
  </si>
  <si>
    <t>15830000-5</t>
  </si>
  <si>
    <t>Друкарські послуги різні</t>
  </si>
  <si>
    <t>79810000-5</t>
  </si>
  <si>
    <t>Послуги з технічного обслуговування ліфтів різні</t>
  </si>
  <si>
    <t>50750000-7</t>
  </si>
  <si>
    <t>Фруктові та овочеві соки різні</t>
  </si>
  <si>
    <t>15320000-7</t>
  </si>
  <si>
    <t>Послуги з організації виставок, ярмарок і конгресів різні</t>
  </si>
  <si>
    <t>79950000-8</t>
  </si>
  <si>
    <t>Охоронні послуги різні</t>
  </si>
  <si>
    <t>79710000-4</t>
  </si>
  <si>
    <t>Послуги телефонного зв’язку та передачі даних різні</t>
  </si>
  <si>
    <t>64210000-1</t>
  </si>
  <si>
    <t>Чекові бланки різні</t>
  </si>
  <si>
    <t>22440000-6</t>
  </si>
  <si>
    <t>Послуги провайдерів різні</t>
  </si>
  <si>
    <t>72410000-7</t>
  </si>
  <si>
    <t>Поштові послуги різні</t>
  </si>
  <si>
    <t>64110000-0</t>
  </si>
  <si>
    <t>2281,2282,2240</t>
  </si>
  <si>
    <t>Послуги з ремонту і технічного обслуговування техніки різні</t>
  </si>
  <si>
    <t>50530000-9</t>
  </si>
  <si>
    <t>Послуги з транспортування трубопроводами різні</t>
  </si>
  <si>
    <t>60300000-1</t>
  </si>
  <si>
    <t xml:space="preserve">без застосування електронної системи </t>
  </si>
  <si>
    <t>Послуги із санітарно-гігієнічної обробки приміщень різні</t>
  </si>
  <si>
    <t>90920000-2</t>
  </si>
  <si>
    <t>2281,2282, 2240</t>
  </si>
  <si>
    <t>Різні послуги, пов’язані з діловою сферою для НУБіП України</t>
  </si>
  <si>
    <t>79990000-0</t>
  </si>
  <si>
    <t xml:space="preserve">Оброблені фрукти та овочі різні </t>
  </si>
  <si>
    <t>15330000-0</t>
  </si>
  <si>
    <t xml:space="preserve">2281,2282, </t>
  </si>
  <si>
    <t>Харчові жири різні</t>
  </si>
  <si>
    <t>15430000-1</t>
  </si>
  <si>
    <t>Продукти харчування та сушені продукти різні в асортименті</t>
  </si>
  <si>
    <t>15890000-3</t>
  </si>
  <si>
    <t>Заправки та приправи різні</t>
  </si>
  <si>
    <t>15870000-7</t>
  </si>
  <si>
    <t>Риба, рибне філе та інше м’ясо риби морожені різні</t>
  </si>
  <si>
    <t>15220000-6</t>
  </si>
  <si>
    <t>М’ясопродукти різні</t>
  </si>
  <si>
    <t>15130000-8</t>
  </si>
  <si>
    <t>Зернові культури та картопля різні</t>
  </si>
  <si>
    <t>03210000-6</t>
  </si>
  <si>
    <t>Розподіл природного газу для НУБіП України</t>
  </si>
  <si>
    <t>65210000-8</t>
  </si>
  <si>
    <t>Пакети програмного забезпечення для фінансового аналізу та бухгалтерського обліку "1С:Бухгалтерія"</t>
  </si>
  <si>
    <t>48440000-4</t>
  </si>
  <si>
    <t>Верхній одяг різний в асортименті</t>
  </si>
  <si>
    <t>18230000-0</t>
  </si>
  <si>
    <t>Технічне обслуговування і ремонт офісної техніки різні</t>
  </si>
  <si>
    <t>50310000-1</t>
  </si>
  <si>
    <t>15710000-8</t>
  </si>
  <si>
    <t>Послуги з прання і сухого чищення різні</t>
  </si>
  <si>
    <t>98310000-9</t>
  </si>
  <si>
    <t>Адміністративні послуги державних установ різні</t>
  </si>
  <si>
    <t>75120000-3</t>
  </si>
  <si>
    <t>Промислові гази різні</t>
  </si>
  <si>
    <t>24110000-8</t>
  </si>
  <si>
    <t>Какао; шоколад та цукрові кондитерські вироби різні</t>
  </si>
  <si>
    <t>15840000-8</t>
  </si>
  <si>
    <t>Послуги з професійної підготовки у сфері безпеки різні</t>
  </si>
  <si>
    <t>80550000-4</t>
  </si>
  <si>
    <t>Архітектурні, інженерні та планувальні послуги різні</t>
  </si>
  <si>
    <t>71240000-2</t>
  </si>
  <si>
    <t>Послуги з обробки даних різні</t>
  </si>
  <si>
    <t>72310000-1</t>
  </si>
  <si>
    <t>Консультаційні послуги з питань систем та з технічних питань різні</t>
  </si>
  <si>
    <t>72220000-3</t>
  </si>
  <si>
    <t>Послуги зі встановлення електричного обладнання різні</t>
  </si>
  <si>
    <t>51110000-6</t>
  </si>
  <si>
    <t>Рекламні матеріали, каталоги товарів та посібники різні</t>
  </si>
  <si>
    <t>22460000-2</t>
  </si>
  <si>
    <t>Послуги з ремонту і технічного обслуговування зброї та систем озброєння різні</t>
  </si>
  <si>
    <t>50840000-5</t>
  </si>
  <si>
    <t>Послуги з ремонту і технічного обслуговування мототранспортних засобів і супутнього обладнання різні</t>
  </si>
  <si>
    <t>50110000-9</t>
  </si>
  <si>
    <t>Послуги зі встановлення машин та обладнання спеціального призначення різні</t>
  </si>
  <si>
    <t>51540000-9</t>
  </si>
  <si>
    <t>Кава, чай та супутня продукція різні</t>
  </si>
  <si>
    <t>15860000-4</t>
  </si>
  <si>
    <t>Кухонне приладдя, товари для дому та господарства і приладдя для закладів громадського харчування різні</t>
  </si>
  <si>
    <t>39220000-0</t>
  </si>
  <si>
    <t>Юридичні послуги, пов’язані з оформленням і засвідченням документів різні</t>
  </si>
  <si>
    <t>79130000-4</t>
  </si>
  <si>
    <t>Рибні філе, печінка та ікра різні</t>
  </si>
  <si>
    <t>15210000-3</t>
  </si>
  <si>
    <t>Сушена чи солена риба; риба в розсолі; копчена риба різна</t>
  </si>
  <si>
    <t>15230000-9</t>
  </si>
  <si>
    <t>Послуги з усного перекладу різні</t>
  </si>
  <si>
    <t>79540000-1</t>
  </si>
  <si>
    <t>Послуги з надання в оренду чи лізингу нежитлової нерухомості різні</t>
  </si>
  <si>
    <t>70220000-9</t>
  </si>
  <si>
    <t>Консультаційні послуги з питань підприємницької діяльності та управління різні</t>
  </si>
  <si>
    <t>79410000-1</t>
  </si>
  <si>
    <t>Друковані книги різні</t>
  </si>
  <si>
    <t>22110000-4</t>
  </si>
  <si>
    <t>3210,2282,2281</t>
  </si>
  <si>
    <t xml:space="preserve">Протипожежне, рятувальне та захисне обладнання різне </t>
  </si>
  <si>
    <t>35110000-8</t>
  </si>
  <si>
    <t>Протипожежне обладнання різне в асортименті</t>
  </si>
  <si>
    <t>44480000-8</t>
  </si>
  <si>
    <t>Лляні тканини різні</t>
  </si>
  <si>
    <t>19230000-7</t>
  </si>
  <si>
    <t>Текстильні вироби різні в асортименті</t>
  </si>
  <si>
    <t>39560000-5</t>
  </si>
  <si>
    <t>Приладдя для рукоділля різні</t>
  </si>
  <si>
    <t>37810000-9</t>
  </si>
  <si>
    <t>Пряжа та текстильні нитки з натуральних волокон різні</t>
  </si>
  <si>
    <t>19430000-9</t>
  </si>
  <si>
    <t>Вироби різні з канату, мотузки, шпагату та сітки в асортименті</t>
  </si>
  <si>
    <t>39540000-9</t>
  </si>
  <si>
    <t>Трикотажні чи в’язані тканини різні</t>
  </si>
  <si>
    <t>19250000-3</t>
  </si>
  <si>
    <t>Застібки (одяг) різні</t>
  </si>
  <si>
    <t>18450000-8</t>
  </si>
  <si>
    <t>Ректор</t>
  </si>
  <si>
    <t>С. Ніколаєнко</t>
  </si>
  <si>
    <t>Додаток до річного плану закупівель на 2018 рік</t>
  </si>
  <si>
    <t>Газети різні</t>
  </si>
  <si>
    <t>22210000-5</t>
  </si>
  <si>
    <t>Послуги з професійної підготовки у сфері підвищення кваліфікації різні</t>
  </si>
  <si>
    <t>80570000-0</t>
  </si>
  <si>
    <t>Брошури різні</t>
  </si>
  <si>
    <t>22150000-6</t>
  </si>
  <si>
    <t>Апаратура для передавання радіосигналу з приймальним пристроєм різна</t>
  </si>
  <si>
    <t>32230000-4</t>
  </si>
  <si>
    <t>2281, 2282, 2210</t>
  </si>
  <si>
    <t>32520000-4</t>
  </si>
  <si>
    <t>2281, 2282, 2210,</t>
  </si>
  <si>
    <t>Конструкції та їх частини різні</t>
  </si>
  <si>
    <t>44210000-5</t>
  </si>
  <si>
    <t>Меблі та приспособи різні в асортименті</t>
  </si>
  <si>
    <t>39150000-8</t>
  </si>
  <si>
    <t>2282,2210,2281</t>
  </si>
  <si>
    <t>Килимові покриття, килимки та килими різні</t>
  </si>
  <si>
    <t>39530000-6</t>
  </si>
  <si>
    <t>Послуги з розміщення у готелях різні</t>
  </si>
  <si>
    <t>55110000-4</t>
  </si>
  <si>
    <t>Послуги з організації зустрічей і конференцій у готелях різні</t>
  </si>
  <si>
    <t>55120000-7</t>
  </si>
  <si>
    <t>Послуги з ресторанного обслуговування різні</t>
  </si>
  <si>
    <t>55310000-6</t>
  </si>
  <si>
    <t>Нерегулярні пасажирські перевезення різні</t>
  </si>
  <si>
    <t>60140000-1</t>
  </si>
  <si>
    <t>Послуги з технічного обслуговування телекомунікаційного обладнання різні</t>
  </si>
  <si>
    <t>50330000-7</t>
  </si>
  <si>
    <t>2240,2281,2282</t>
  </si>
  <si>
    <t>Послуги з письмового перекладу різні</t>
  </si>
  <si>
    <t>79530000-8</t>
  </si>
  <si>
    <t>Послуги з тимчасового розміщення (проживання) та офісні послуги різні</t>
  </si>
  <si>
    <t>98340000-8</t>
  </si>
  <si>
    <t xml:space="preserve"> Буклети різні</t>
  </si>
  <si>
    <t>22160000-9</t>
  </si>
  <si>
    <t>2210,2281,2282</t>
  </si>
  <si>
    <t>Послуги з технічного огляду та випробовувань різні</t>
  </si>
  <si>
    <t>71630000-3</t>
  </si>
  <si>
    <t>Механічні запасні частини, крім двигунів і частин двигунів різні</t>
  </si>
  <si>
    <t>34320000-6</t>
  </si>
  <si>
    <t>Акумуляторні батареї різні</t>
  </si>
  <si>
    <t>31440000-2</t>
  </si>
  <si>
    <t xml:space="preserve">Вершкове масло різне </t>
  </si>
  <si>
    <t>Готові корми для сільськогосподарських та інших тварин різні</t>
  </si>
  <si>
    <t>2282, 2281</t>
  </si>
  <si>
    <t>Журнали різні</t>
  </si>
  <si>
    <t>2210,2282,2281</t>
  </si>
  <si>
    <t>Телекомунікаційні кабелі та обладнання різні</t>
  </si>
  <si>
    <t>Персональні хронометри різні</t>
  </si>
  <si>
    <t>18520000-0</t>
  </si>
  <si>
    <t>Плити, листи, стрічки та фольга, пов’язані з конструкційними матеріалами різні</t>
  </si>
  <si>
    <t>44170000-2</t>
  </si>
  <si>
    <t>Скловолокно різне</t>
  </si>
  <si>
    <t>14830000-8</t>
  </si>
  <si>
    <t xml:space="preserve">Запасні частини до вантажних транспортних засобів, фургонів та легкових автомобілів різні 
</t>
  </si>
  <si>
    <t>34330000-9</t>
  </si>
  <si>
    <t xml:space="preserve">Послуги з ремонтування і технічного обслуговування високоточного обладнання різні 
</t>
  </si>
  <si>
    <t>50430000-8</t>
  </si>
  <si>
    <t>Послуги з інженерного проектування різні</t>
  </si>
  <si>
    <t>71320000-7</t>
  </si>
  <si>
    <t>Послуги, пов’язані з базами даних різні</t>
  </si>
  <si>
    <t>72320000-4</t>
  </si>
  <si>
    <t>Послуги з розробки програмного забезпечення на замовлення різні</t>
  </si>
  <si>
    <t>72230000-6</t>
  </si>
  <si>
    <t>Друкована продукція різна в асортименті</t>
  </si>
  <si>
    <t>22900000-9</t>
  </si>
  <si>
    <t>Паперові чи картонні реєстраційні журнали різні</t>
  </si>
  <si>
    <t>22810000-1</t>
  </si>
  <si>
    <t>Страхові послуги різні</t>
  </si>
  <si>
    <t>66510000-8</t>
  </si>
  <si>
    <t>Послуги, пов’язані із системами та підтримкою різні</t>
  </si>
  <si>
    <t>72250000-2</t>
  </si>
  <si>
    <t>Аксесуари до робочого одягу різні</t>
  </si>
  <si>
    <t>18140000-2</t>
  </si>
  <si>
    <t>Парфуми, засоби гігієни та презервативи різні</t>
  </si>
  <si>
    <t>33710000-0</t>
  </si>
  <si>
    <t>Продукція для чищення різна</t>
  </si>
  <si>
    <t>39830000-9</t>
  </si>
  <si>
    <t>Послуги спеціалізованих автомобільних перевезень пасажирів різні</t>
  </si>
  <si>
    <t>60130000-8</t>
  </si>
  <si>
    <t>2240,2282,2281</t>
  </si>
  <si>
    <t>Транспортні квитки різні</t>
  </si>
  <si>
    <t>34980000-0</t>
  </si>
  <si>
    <t>Туалетний папір, носові хустинки, рушники для рук і серветки різні</t>
  </si>
  <si>
    <t>33760000-5</t>
  </si>
  <si>
    <t>Поліетиленові мішки та пакети для сміття різні</t>
  </si>
  <si>
    <t>19640000-4</t>
  </si>
  <si>
    <t>2281,2282,2210</t>
  </si>
  <si>
    <t>Рекламні та маркетингові послуги різні</t>
  </si>
  <si>
    <t>79340000-9</t>
  </si>
  <si>
    <t xml:space="preserve"> Поточний аварійний ремонт навчального корпусу №5 ( МЗК 1-й поверх)НУБіП України за адресою: вул. Героїв Оборони, 11 м.Київ </t>
  </si>
  <si>
    <t>45450000-6</t>
  </si>
  <si>
    <t>Мінеральна сировина для хімічної промисловості різна</t>
  </si>
  <si>
    <t>14320000-0</t>
  </si>
  <si>
    <t>Послуги, пов’язані з друком різні</t>
  </si>
  <si>
    <t>79820000-8</t>
  </si>
  <si>
    <t>Послуги з випробувань та аналізу складу і чистоти різні</t>
  </si>
  <si>
    <t>71610000-7</t>
  </si>
  <si>
    <t>Видання різні</t>
  </si>
  <si>
    <t>22120000-7</t>
  </si>
  <si>
    <t>Двигуни та їх частини різні</t>
  </si>
  <si>
    <t>34310000-3</t>
  </si>
  <si>
    <t>Навчальні засоби різні</t>
  </si>
  <si>
    <t>80520000-5</t>
  </si>
  <si>
    <t>Спеціалізована хімічна продукція різна</t>
  </si>
  <si>
    <t>24950000-8</t>
  </si>
  <si>
    <t>Електричні акумулятори різні</t>
  </si>
  <si>
    <t>31430000-9</t>
  </si>
  <si>
    <t>Екологічний менеджмент для НУБіП України</t>
  </si>
  <si>
    <t>90710000-7</t>
  </si>
  <si>
    <t>Послуги з озеленення територій та утримання зелених насаджень різні</t>
  </si>
  <si>
    <t>77310000-6</t>
  </si>
  <si>
    <t>Пакети програмного забезпечення для адміністративно-господарського управління та пакети утиліт для розробки програмного забезпечення різні</t>
  </si>
  <si>
    <t>48420000-8</t>
  </si>
  <si>
    <t xml:space="preserve">Бланки різні 
</t>
  </si>
  <si>
    <t>22820000-4</t>
  </si>
  <si>
    <t>Продукція рослинництва, у тому числі тепличного різна</t>
  </si>
  <si>
    <t>03120000-8</t>
  </si>
  <si>
    <t xml:space="preserve">Будівельний камінь різний 
</t>
  </si>
  <si>
    <t>44910000-2</t>
  </si>
  <si>
    <t xml:space="preserve">Послуги з набору та обробки текстів і комп’ютерної верстки різні 
</t>
  </si>
  <si>
    <t>79550000-4</t>
  </si>
  <si>
    <t>Насоси та компресори різні</t>
  </si>
  <si>
    <t>42120000-6</t>
  </si>
  <si>
    <t>2282,3210, 2281</t>
  </si>
  <si>
    <t>Прилади звукової та візуальної сигналізації різні</t>
  </si>
  <si>
    <t>31620000-8</t>
  </si>
  <si>
    <t>Лічильні прилади різні</t>
  </si>
  <si>
    <t>38410000-2</t>
  </si>
  <si>
    <t>Високоточні терези різні</t>
  </si>
  <si>
    <t>38310000-1</t>
  </si>
  <si>
    <t>2282,3210, 2282</t>
  </si>
  <si>
    <t>Ручні інструменти пневматичні чи моторизовані різні</t>
  </si>
  <si>
    <t>42650000-7</t>
  </si>
  <si>
    <t>Кріпильні деталі різні</t>
  </si>
  <si>
    <t>44530000-4</t>
  </si>
  <si>
    <t>Мастики, шпаклівки, замазки та розчинники різні</t>
  </si>
  <si>
    <t>44830000-7</t>
  </si>
  <si>
    <t>Обладнання для керування виробничими процесами різне</t>
  </si>
  <si>
    <t>38810000-6</t>
  </si>
  <si>
    <t>Частини та приладдя до верстатів різні</t>
  </si>
  <si>
    <t>42670000-3</t>
  </si>
  <si>
    <t>Знаряддя різні</t>
  </si>
  <si>
    <t>44510000-8</t>
  </si>
  <si>
    <t>Продукція, пов’язана з конструкційними матеріалами, різна</t>
  </si>
  <si>
    <t>44140000-3</t>
  </si>
  <si>
    <t>Теплообмінники, кондиціонери повітря, холодильне обладнання та фільтрувальні пристрої різні</t>
  </si>
  <si>
    <t>42510000-4</t>
  </si>
  <si>
    <t>Лабораторні послуги різні</t>
  </si>
  <si>
    <t>71900000-7</t>
  </si>
  <si>
    <t>Рафіновані олії та жири різні</t>
  </si>
  <si>
    <t>15420000-8</t>
  </si>
  <si>
    <t>Залізо, свинець, цинк, олово та мідь різні</t>
  </si>
  <si>
    <t>14710000-1</t>
  </si>
  <si>
    <t>Алюміній, нікель, скандій, титан і ванадій різні</t>
  </si>
  <si>
    <t>14720000-4</t>
  </si>
  <si>
    <t>Прилади для вимірювання величин різні</t>
  </si>
  <si>
    <t>38340000-0</t>
  </si>
  <si>
    <t>2282,2240,2281,3210</t>
  </si>
  <si>
    <t>Скло різне</t>
  </si>
  <si>
    <t>14820000-5</t>
  </si>
  <si>
    <t>Крохмалі та крохмалепродукти різні</t>
  </si>
  <si>
    <t>15620000-0</t>
  </si>
  <si>
    <t>Тютюн, тютюнові вироби та супутні товари різні</t>
  </si>
  <si>
    <t>15990000-4</t>
  </si>
  <si>
    <t>Алкогольні напої дистильовані різні</t>
  </si>
  <si>
    <t>15910000-0</t>
  </si>
  <si>
    <t>Садова техніка різна в асортименті</t>
  </si>
  <si>
    <t>16160000-4</t>
  </si>
  <si>
    <t>Обприскувальні апарати для використання у сільському господарстві та рослинництві різні</t>
  </si>
  <si>
    <t>16400000-9</t>
  </si>
  <si>
    <t>Обладнання для птахівництва різне</t>
  </si>
  <si>
    <t>16650000-6</t>
  </si>
  <si>
    <t>Спеціальний одяг різний</t>
  </si>
  <si>
    <t>18410000-6</t>
  </si>
  <si>
    <t>Аксесуари для одягу різні</t>
  </si>
  <si>
    <t>18420000-9</t>
  </si>
  <si>
    <t>Капелюхи та головні убори різні</t>
  </si>
  <si>
    <t>18440000-5</t>
  </si>
  <si>
    <t>Мішки та пакети різні</t>
  </si>
  <si>
    <t>18930000-7</t>
  </si>
  <si>
    <t>Гумові вироби різні</t>
  </si>
  <si>
    <t>19510000-4</t>
  </si>
  <si>
    <t>Фотохімікати різні</t>
  </si>
  <si>
    <t>24930000-2</t>
  </si>
  <si>
    <t>Екстракти дубильних речовин, екстракти барвників, дубильні та фарбувальні речовини різні</t>
  </si>
  <si>
    <t>24220000-2</t>
  </si>
  <si>
    <t>Ювелірні вироби та супутні товари різні</t>
  </si>
  <si>
    <t>18510000-7</t>
  </si>
  <si>
    <t xml:space="preserve">Друкарська фарба різна </t>
  </si>
  <si>
    <t>22610000-6</t>
  </si>
  <si>
    <t>Формений одяг різний</t>
  </si>
  <si>
    <t>18110000-3</t>
  </si>
  <si>
    <t>Зошити різні</t>
  </si>
  <si>
    <t>22830000-7</t>
  </si>
  <si>
    <t>Оксиди, пероксиди та гідроксиди різні</t>
  </si>
  <si>
    <t>24210000-9</t>
  </si>
  <si>
    <t>Клеї різні</t>
  </si>
  <si>
    <t>24910000-6</t>
  </si>
  <si>
    <t>Лічильна та обчислювальна техніка різна</t>
  </si>
  <si>
    <t>30140000-2</t>
  </si>
  <si>
    <t>Електродвигуни різні</t>
  </si>
  <si>
    <t>31110000-0</t>
  </si>
  <si>
    <t>Баласти для розрядних ламп чи трубок різні</t>
  </si>
  <si>
    <t>31150000-2</t>
  </si>
  <si>
    <t>Електрична апаратура для комутування та захисту електричних кіл різна</t>
  </si>
  <si>
    <t>31210000-1</t>
  </si>
  <si>
    <t>Вентиляційне обладнання різне</t>
  </si>
  <si>
    <t>42520000-7</t>
  </si>
  <si>
    <t>2282,2281,2210,3210</t>
  </si>
  <si>
    <t>Капітальний (аварійний ремонт) покрівлі в осях А-Г1-2;Б-В3-4,Б-В 4-5,В-Д 4-5;Б-В 5-7; Б-Г 7-9;Г-Е 7-9; Е-К 6-9 та завершальні роботи по осям Г-Ж 1-3 навчального корпусу №6 НУБіП України за адресою: м.Київ, вул. Васильківська, 17</t>
  </si>
  <si>
    <t>45453000-7</t>
  </si>
  <si>
    <t>Елементи електричних схем різні</t>
  </si>
  <si>
    <t>31220000-4</t>
  </si>
  <si>
    <t>Мережеві кабелі різні</t>
  </si>
  <si>
    <t>31310000-2</t>
  </si>
  <si>
    <t>Трансформатори різні</t>
  </si>
  <si>
    <t>31170000-8</t>
  </si>
  <si>
    <t>Азотні добрива різні</t>
  </si>
  <si>
    <t>24410000-1</t>
  </si>
  <si>
    <t>Електричні лампи розжарення різні</t>
  </si>
  <si>
    <t>31510000-4</t>
  </si>
  <si>
    <t>Світильники та освітлювальна арматура різні</t>
  </si>
  <si>
    <t>31520000-7</t>
  </si>
  <si>
    <t>Частини до світильників та освітлювального обладнання різні</t>
  </si>
  <si>
    <t>31530000-0</t>
  </si>
  <si>
    <t>Магніти різні</t>
  </si>
  <si>
    <t>31630000-1</t>
  </si>
  <si>
    <t>Відстеження, моніторинг забруднень і відновлення різні</t>
  </si>
  <si>
    <t>90730000-3</t>
  </si>
  <si>
    <t>Електричні частини машин чи апаратів різні</t>
  </si>
  <si>
    <t>31670000-3</t>
  </si>
  <si>
    <t>Електричне приладдя та супутні товари до електричного обладнання різні</t>
  </si>
  <si>
    <t>31680000-6</t>
  </si>
  <si>
    <t xml:space="preserve"> </t>
  </si>
  <si>
    <t>Електротехнічне обладнання різне</t>
  </si>
  <si>
    <t>31730000-2</t>
  </si>
  <si>
    <t>Телевізійна передавальна апаратура без приймальних пристроїв різна</t>
  </si>
  <si>
    <t>32220000-1</t>
  </si>
  <si>
    <t>Цифрова передавальна апаратура різна</t>
  </si>
  <si>
    <t>32270000-6</t>
  </si>
  <si>
    <t>Послуги з ремонту і технічного обслуговування медичного та хірургічного обладнання різні</t>
  </si>
  <si>
    <t>50420000-5</t>
  </si>
  <si>
    <t>2282,2281,2240</t>
  </si>
  <si>
    <t>Апаратура для запису та відтворення аудіо- та відеоматеріалу різна</t>
  </si>
  <si>
    <t>32330000-5</t>
  </si>
  <si>
    <t>Консультаційні послуги у сфері наукових досліджень різні</t>
  </si>
  <si>
    <t>73210000-7</t>
  </si>
  <si>
    <t>Велика рогата та інша свійська худоба, дрібні свійські тварини різні</t>
  </si>
  <si>
    <t>03320000-8</t>
  </si>
  <si>
    <t>Локальні мережі різні</t>
  </si>
  <si>
    <t>32410000-0</t>
  </si>
  <si>
    <t>Телефонне обладнання різне</t>
  </si>
  <si>
    <t>32550000-3</t>
  </si>
  <si>
    <t>Інформаційне обладнання різне</t>
  </si>
  <si>
    <t>32580000-2</t>
  </si>
  <si>
    <t>Візуалізаційне обладнання для потреб медицини, стоматології та ветеринарної медицини різне</t>
  </si>
  <si>
    <t>33110000-4</t>
  </si>
  <si>
    <t>Системи реєстрації медичної інформації та дослідне обладнання різні</t>
  </si>
  <si>
    <t>33120000-7</t>
  </si>
  <si>
    <t>Устаткування для операційних блоків різні</t>
  </si>
  <si>
    <t>33160000-9</t>
  </si>
  <si>
    <t>Засоби для догляду за руками та нігтями різні</t>
  </si>
  <si>
    <t>33740000-9</t>
  </si>
  <si>
    <t>Інструменти та приладдя для патологоанатомічного розтину різні</t>
  </si>
  <si>
    <t>33910000-2</t>
  </si>
  <si>
    <t>Вертольоти, літаки, космічні та інші літальні апарати з двигуном різні</t>
  </si>
  <si>
    <t>34710000-7</t>
  </si>
  <si>
    <t>Машини для обробки продуктів харчування, виробництва напоїв та обробки тютюну різні</t>
  </si>
  <si>
    <t>42210000-1</t>
  </si>
  <si>
    <t>Подарунки та нагороди різні</t>
  </si>
  <si>
    <t>18530000-3</t>
  </si>
  <si>
    <t>Прокат підіймальних кранів із оператором різний</t>
  </si>
  <si>
    <t>45510000-5</t>
  </si>
  <si>
    <t>Навігаційні прилади різні</t>
  </si>
  <si>
    <t>38110000-9</t>
  </si>
  <si>
    <t>Приладдя для образотворчого мистецтва різне</t>
  </si>
  <si>
    <t>37820000-2</t>
  </si>
  <si>
    <t>Лічильники продукції різні</t>
  </si>
  <si>
    <t>38560000-8</t>
  </si>
  <si>
    <t>Астрономічні та оптичні прилади різні</t>
  </si>
  <si>
    <t>38630000-0</t>
  </si>
  <si>
    <t>Послуги у сфері експериментальних розробок різні</t>
  </si>
  <si>
    <t>73120000-9</t>
  </si>
  <si>
    <t>Послуги, пов’язані з виробництвом сільськогосподарської продукції різні</t>
  </si>
  <si>
    <t>77110000-4</t>
  </si>
  <si>
    <t>Дослідницькі послуги різні</t>
  </si>
  <si>
    <t>73110000-6</t>
  </si>
  <si>
    <t>Послуги з ремонту і технічного обслуговування охолоджувальних установок різні</t>
  </si>
  <si>
    <t>50730000-1</t>
  </si>
  <si>
    <t>Оцінювальні чи контрольні пристрої різні</t>
  </si>
  <si>
    <t>38900000-4</t>
  </si>
  <si>
    <t>Пристрої для вимірювання вологості та вологи різні</t>
  </si>
  <si>
    <t>38930000-3</t>
  </si>
  <si>
    <t>2281,2282,3210</t>
  </si>
  <si>
    <t>Різальні інструменти різні</t>
  </si>
  <si>
    <t>39240000-6</t>
  </si>
  <si>
    <t>Вироби домашнього текстилю різні</t>
  </si>
  <si>
    <t>39510000-0</t>
  </si>
  <si>
    <t>Готові текстильні вироби різні</t>
  </si>
  <si>
    <t>39520000-3</t>
  </si>
  <si>
    <t>Неелектричні побутові прилади різні</t>
  </si>
  <si>
    <t>39720000-5</t>
  </si>
  <si>
    <t xml:space="preserve">Газетний папір, папір ручного виготовлення та інший некрейдований папір або картон для графічних цілей різні 
</t>
  </si>
  <si>
    <t>22990000-6</t>
  </si>
  <si>
    <t>Ручні прилади для вимірювання відстаней різні</t>
  </si>
  <si>
    <t>38330000-7</t>
  </si>
  <si>
    <t>Турбіни та мотори різні</t>
  </si>
  <si>
    <t>42110000-3</t>
  </si>
  <si>
    <t>Котельні установки різні</t>
  </si>
  <si>
    <t>42160000-8</t>
  </si>
  <si>
    <t>Печі непобутового призначення різні</t>
  </si>
  <si>
    <t>42340000-1</t>
  </si>
  <si>
    <t>Оцінка депонованого вуглецю в твердолистяних лісах Правобережного Лісостепу</t>
  </si>
  <si>
    <t>73300000-5</t>
  </si>
  <si>
    <t>Інструменти для паяння м’яким і твердим припоєм та для зварювання, машини та устаткування для поверхневої термообробки і гарячого напилювання різні</t>
  </si>
  <si>
    <t>42660000-0</t>
  </si>
  <si>
    <t>Апарати для дистилювання, фільтрування чи ректифікації різні</t>
  </si>
  <si>
    <t>42910000-8</t>
  </si>
  <si>
    <t>Машини для миття пляшок, пакування, зважування та розпилювання різні</t>
  </si>
  <si>
    <t>42920000-1</t>
  </si>
  <si>
    <t>Центрифуги, вальцювальні машини чи торгові автомати різні</t>
  </si>
  <si>
    <t>42930000-4</t>
  </si>
  <si>
    <t>Машини для термічної обробки матеріалів різні</t>
  </si>
  <si>
    <t>42940000-7</t>
  </si>
  <si>
    <t>2281,3210,</t>
  </si>
  <si>
    <t>Машини спеціального призначення різні в асортименті</t>
  </si>
  <si>
    <t>42990000-2</t>
  </si>
  <si>
    <t>Бурове обладнання різне</t>
  </si>
  <si>
    <t>43130000-3</t>
  </si>
  <si>
    <t>Вироби з дроту різні</t>
  </si>
  <si>
    <t>44310000-6</t>
  </si>
  <si>
    <t>Будівельні товари різні</t>
  </si>
  <si>
    <t>44420000-0</t>
  </si>
  <si>
    <t>М’яка сталь різна</t>
  </si>
  <si>
    <t>44450000-9</t>
  </si>
  <si>
    <t>Цистерни, резервуари, контейнери та посудини високого тиску різні</t>
  </si>
  <si>
    <t>44610000-9</t>
  </si>
  <si>
    <t>Лаки різні</t>
  </si>
  <si>
    <t>44820000-4</t>
  </si>
  <si>
    <t>Сільськогосподарські культури, продукція товарного садівництва та рослинництва різні</t>
  </si>
  <si>
    <t>03110000-5</t>
  </si>
  <si>
    <t>Сільськогосподарські культури для виробництва напоїв і прянощі різні</t>
  </si>
  <si>
    <t>03130000-1</t>
  </si>
  <si>
    <t>Смоли різні</t>
  </si>
  <si>
    <t>03420000-0</t>
  </si>
  <si>
    <t>Целюлоза різна</t>
  </si>
  <si>
    <t>03460000-2</t>
  </si>
  <si>
    <t>Тверде паливо різне</t>
  </si>
  <si>
    <t>09110000-3</t>
  </si>
  <si>
    <t>Вазелін і парафіни нафтові та спеціальні бензини різні</t>
  </si>
  <si>
    <t>09220000-7</t>
  </si>
  <si>
    <t>Науково-технічні послуги в галузі інженерії різні</t>
  </si>
  <si>
    <t>71350000-6</t>
  </si>
  <si>
    <t>Швидкозшивачі та супутнє приладдя різні</t>
  </si>
  <si>
    <t>22850000-3</t>
  </si>
  <si>
    <t>Видавничі послуги різні</t>
  </si>
  <si>
    <t>79970000-4</t>
  </si>
  <si>
    <t>2282,2240,2281</t>
  </si>
  <si>
    <t>Тренувальні мішені різні</t>
  </si>
  <si>
    <t>35210000-9</t>
  </si>
  <si>
    <t>Прокат вантажних транспортних засобів із водієм для перевезення товарів різний</t>
  </si>
  <si>
    <t>60180000-3</t>
  </si>
  <si>
    <t>Обладнання для бджільництва різне</t>
  </si>
  <si>
    <t>16640000-3</t>
  </si>
  <si>
    <t>Ізоляційне приладдя різне</t>
  </si>
  <si>
    <t>31650000-7</t>
  </si>
  <si>
    <t>Послуги звукооператорів різні</t>
  </si>
  <si>
    <t>92370000-5</t>
  </si>
  <si>
    <t>Обладнання для приготування кормів для тварин різне</t>
  </si>
  <si>
    <t>16630000-0</t>
  </si>
  <si>
    <t>Електричне обладнання для двигунів і транспортних засобів різні</t>
  </si>
  <si>
    <t>31610000-5</t>
  </si>
  <si>
    <t>Послуги з очищення та спорожнення стічних канав різні</t>
  </si>
  <si>
    <t>90640000-5</t>
  </si>
  <si>
    <t>Послуги з ремонту і технічного обслуговування систем центрального опалення різні</t>
  </si>
  <si>
    <t>50720000-8</t>
  </si>
  <si>
    <t>Послуги підприємницьких, професійних та спеціалізованих організацій різні</t>
  </si>
  <si>
    <t>98110000-7</t>
  </si>
  <si>
    <t>2282,2240,</t>
  </si>
  <si>
    <t>Органічні поверхнево активні речовини різні</t>
  </si>
  <si>
    <t>39820000-6</t>
  </si>
  <si>
    <t>Послуги з прибирання пляжів різні</t>
  </si>
  <si>
    <t>90680000-7</t>
  </si>
  <si>
    <t>Послуги у сфері морських перевезень різні</t>
  </si>
  <si>
    <t>98360000-4</t>
  </si>
  <si>
    <t>Фотокопіювальне та поліграфічне обладнання для офсетного друку різні</t>
  </si>
  <si>
    <t>30120000-6</t>
  </si>
  <si>
    <t>Послуги з ведення картотек різні</t>
  </si>
  <si>
    <t>79560000-7</t>
  </si>
  <si>
    <t>Пристрої дистанційного керування різні</t>
  </si>
  <si>
    <t>38820000-9</t>
  </si>
  <si>
    <t>2282,2281,2210,3210,3110</t>
  </si>
  <si>
    <t>Будівництво заводів / установок, гірничодобувних і переробних об’єктів та об’єктів нафтогазової інфраструктури різне</t>
  </si>
  <si>
    <t>45250000-4</t>
  </si>
  <si>
    <t>Футболки та сорочки різні</t>
  </si>
  <si>
    <t>18330000-1</t>
  </si>
  <si>
    <t>Комунікаційне обладнання різне</t>
  </si>
  <si>
    <t>32570000-9</t>
  </si>
  <si>
    <t>Хром, марганець, кобальт, ітрій і цирконій різні</t>
  </si>
  <si>
    <t>14730000-7</t>
  </si>
  <si>
    <t>Послуги інформаційних агентств різні</t>
  </si>
  <si>
    <t>92400000-5</t>
  </si>
  <si>
    <t>Послуги, пов’язані з лісівництвом різні</t>
  </si>
  <si>
    <t>77230000-1</t>
  </si>
  <si>
    <t>34910000-9</t>
  </si>
  <si>
    <t>Електромонтажні роботи різні</t>
  </si>
  <si>
    <t>45310000-3</t>
  </si>
  <si>
    <t>Ароматизатори та воски різні</t>
  </si>
  <si>
    <t>39810000-3</t>
  </si>
  <si>
    <t>Деревина різна</t>
  </si>
  <si>
    <t>03410000-7</t>
  </si>
  <si>
    <t>Вироби для ванної кімнати та кухні різні</t>
  </si>
  <si>
    <t>44410000-7</t>
  </si>
  <si>
    <t>Розсадницька продукція різна</t>
  </si>
  <si>
    <t>03450000-9</t>
  </si>
  <si>
    <t xml:space="preserve">Електронне обладнання різне </t>
  </si>
  <si>
    <t>31710000-6</t>
  </si>
  <si>
    <t>Послуги з виробництва кіноплівки та відеокасет і супутні послуги різні</t>
  </si>
  <si>
    <t>92110000-5</t>
  </si>
  <si>
    <t>Медичні матеріали різні</t>
  </si>
  <si>
    <t>33140000-3</t>
  </si>
  <si>
    <t>Таймери різні</t>
  </si>
  <si>
    <t>38710000-5</t>
  </si>
  <si>
    <t>Капітальний (аварійний) ремонт 5-го поверху гуртожитку №12  НУБіП України по вул. Генерала Родимцева, 1а  м.Київ</t>
  </si>
  <si>
    <t>Абразивні вироби різні</t>
  </si>
  <si>
    <t>14810000-2</t>
  </si>
  <si>
    <t>Шини для транспортних засобів великої та малої тоннажності різні</t>
  </si>
  <si>
    <t>34350000-5</t>
  </si>
  <si>
    <t>Послуги у сфері поводження з радіоактивними, токсичними, медичними та небезпечними відходами різні</t>
  </si>
  <si>
    <t>90520000-8</t>
  </si>
  <si>
    <t>Послуги з комп’ютерного аудиту різні</t>
  </si>
  <si>
    <t>72810000-1</t>
  </si>
  <si>
    <t>Системи керування, контролю, зв’язку та комп’ютерні системи різні</t>
  </si>
  <si>
    <t>35710000-4</t>
  </si>
  <si>
    <t>3210,2282,2281,2210,3110</t>
  </si>
  <si>
    <t>Пакети програмного забезпечення для створення документів різні</t>
  </si>
  <si>
    <t>48310000-4</t>
  </si>
  <si>
    <t>Послуги з професійної підготовки спеціалістів різні</t>
  </si>
  <si>
    <t>80510000-2</t>
  </si>
  <si>
    <t>Послуги у сфері професійної підготовки різні</t>
  </si>
  <si>
    <t>80530000-8</t>
  </si>
  <si>
    <t>Будівництво трубопроводів, ліній зв’язку та електропередач, шосе, доріг, аеродромів і залізничних доріг; вирівнювання поверхонь, різні</t>
  </si>
  <si>
    <t>45230000-8</t>
  </si>
  <si>
    <t>2240,2282,2281,3210,3110</t>
  </si>
  <si>
    <t>Гальванічні батареї різні</t>
  </si>
  <si>
    <t>31420000-6</t>
  </si>
  <si>
    <t>Замки, ключі та петлі різні</t>
  </si>
  <si>
    <t>44520000-1</t>
  </si>
  <si>
    <t>Послуги з прибирання  різні</t>
  </si>
  <si>
    <t>90910000-9</t>
  </si>
  <si>
    <t>Теоретично-методичне обгрунтування використання нових потенційних антифунгальних агентів-похідних азотовмісних гетероциклів</t>
  </si>
  <si>
    <t>Послуги з ремонту і технічного обслуговування насосів, клапанів, кранів і металевих контейнерів різні</t>
  </si>
  <si>
    <t>50510000-3</t>
  </si>
  <si>
    <t>Інші послуги різні</t>
  </si>
  <si>
    <t>98390000-3</t>
  </si>
  <si>
    <t>Зубчасті колеса, зубчасті передачі та приводні елементи різні</t>
  </si>
  <si>
    <t>42140000-2</t>
  </si>
  <si>
    <t>2281,2282,2210,3210</t>
  </si>
  <si>
    <t>Зовнішнє електоропостачання спортивно-оздоровчого табору "Академічний" за адресою: Одеська обл., м. Чорноморськ, вул. Приморська,89-А</t>
  </si>
  <si>
    <t xml:space="preserve">Спеціальний робочий одяг різний 
</t>
  </si>
  <si>
    <t>18130000-9</t>
  </si>
  <si>
    <t>Метеорологічні прилади різні</t>
  </si>
  <si>
    <t>38120000-2</t>
  </si>
  <si>
    <t>Послуги не відображені в інших розділах</t>
  </si>
  <si>
    <t>99999999-9</t>
  </si>
  <si>
    <t>Управлінські послуги, пов’язані з комп’ютерними технологіями різні</t>
  </si>
  <si>
    <t>72510000-3</t>
  </si>
  <si>
    <t xml:space="preserve"> Поточний (аварійний) ремонт кабельної лінії 10кВ ЗТП 614-ЗПТ 1618, вул. Машинобудівників, 7, с.м.т. Чабани, Київська обл.</t>
  </si>
  <si>
    <t>Регулювальне, запобіжне, сигнальне та освітлювальне обладнання різне</t>
  </si>
  <si>
    <t>34990000-3</t>
  </si>
  <si>
    <t>Добрива різні в асортименті</t>
  </si>
  <si>
    <t>24440000-0</t>
  </si>
  <si>
    <t>Системи та пристрої нагляду та охорони різні</t>
  </si>
  <si>
    <t>35120000-1</t>
  </si>
  <si>
    <t>Консультаційні послуги у галузях інженерії та будівництва різні</t>
  </si>
  <si>
    <t>71310000-4</t>
  </si>
  <si>
    <t>Лічильники різні</t>
  </si>
  <si>
    <t>38550000-5</t>
  </si>
  <si>
    <t>Столярні вироби різні</t>
  </si>
  <si>
    <t>44220000-8</t>
  </si>
  <si>
    <t>Послуги з ремонту і технічного обслуговування готельного і ресторанного обладнання різні</t>
  </si>
  <si>
    <t>50880000-7</t>
  </si>
  <si>
    <t>Натуральні тканини різні</t>
  </si>
  <si>
    <t>19210000-1</t>
  </si>
  <si>
    <t>Спеціальні тканини різні</t>
  </si>
  <si>
    <t>19240000-0</t>
  </si>
  <si>
    <t>Бухгалтерські та аудиторські послуги різні</t>
  </si>
  <si>
    <t>79210000-9</t>
  </si>
  <si>
    <t>Сидіння для мототранспортних засобів різні</t>
  </si>
  <si>
    <t>34370000-1</t>
  </si>
  <si>
    <t>Капітальний ремонт гуртожитку №10 Національного університету біоресурсів і природокористування України за адресою:м.Київ, вул. Генерала Родімцева, 7а (заміна вікон)</t>
  </si>
  <si>
    <t>Частини до аудіо- та відеообладнання різні</t>
  </si>
  <si>
    <t>32350000-1</t>
  </si>
  <si>
    <t>Капітальний (аварійний ) ремонт корпусу №10 (коридори 3,4,5 поверхи і МЗК 5,6 поверхи) НУБІП України за адресою: вул. Героїв Оборони, 11 м.Київ</t>
  </si>
  <si>
    <t>Капітальний (аварійний ) ремонт покрівлі будівлі гуртожитку №6 Національного університету біоресурсів і природокористування України по вул. Ломоносова, 65 м.Київ</t>
  </si>
  <si>
    <t>Пропіленові полімери у первинній формі різні</t>
  </si>
  <si>
    <t>24520000-5</t>
  </si>
  <si>
    <t>Капітальний ремонт (заміна вікон)  гуртожитку №11 Національного університету біоресурсів і природокористування України за адресою: м.Київ, вул. Генерала Родімцева, 7Б</t>
  </si>
  <si>
    <t>Офсетні пластини різні</t>
  </si>
  <si>
    <t>22510000-8</t>
  </si>
  <si>
    <t>Магазинні меблі різні</t>
  </si>
  <si>
    <t>39170000-4</t>
  </si>
  <si>
    <t>Офісні меблі  різні</t>
  </si>
  <si>
    <t>39130000-2</t>
  </si>
  <si>
    <t>Студентські квитки державного зразка</t>
  </si>
  <si>
    <t>22450000-9</t>
  </si>
  <si>
    <t>Калій, магній, натрій і літій різні</t>
  </si>
  <si>
    <t>14780000-2</t>
  </si>
  <si>
    <t>Послуги зі встановлення навігаційного обладнання різні</t>
  </si>
  <si>
    <t>51240000-6</t>
  </si>
  <si>
    <t>Мікрофони та гучномовці різні</t>
  </si>
  <si>
    <t>32340000-8</t>
  </si>
  <si>
    <t>Послуги зі створювання та інтерпретування мистецьких і літературних творів різні</t>
  </si>
  <si>
    <t>92310000-7</t>
  </si>
  <si>
    <t>Поляризаційні матеріали різні</t>
  </si>
  <si>
    <t>38620000-7</t>
  </si>
  <si>
    <t>Реле часу різні</t>
  </si>
  <si>
    <t>38750000-7</t>
  </si>
  <si>
    <t>Капітальний ремонт гуртожитку №5 ( утеплення фасаду) НУБіП України за адресою: вул. Ломоносова, 65 м.Київ,</t>
  </si>
  <si>
    <t>Послуги зі встановлення офісного обладнання різні</t>
  </si>
  <si>
    <t>51620000-4</t>
  </si>
  <si>
    <t>Генератори різні</t>
  </si>
  <si>
    <t>31120000-3</t>
  </si>
  <si>
    <t>92620000-3</t>
  </si>
  <si>
    <t>Послуги у сфері охорони здоров’я різні</t>
  </si>
  <si>
    <t>85140000-2</t>
  </si>
  <si>
    <t>Пластмасові вироби різні</t>
  </si>
  <si>
    <t>19520000-7</t>
  </si>
  <si>
    <t>Водопровідні та санітарно-технічні роботи різні</t>
  </si>
  <si>
    <t>45330000-9</t>
  </si>
  <si>
    <t>Частини для сільськогосподарської техніки різні</t>
  </si>
  <si>
    <t>16810000-6</t>
  </si>
  <si>
    <t>Електророзподільні кабелі різні</t>
  </si>
  <si>
    <t>31320000-5</t>
  </si>
  <si>
    <t>Випробувальні та вимірювальні пристрої і апарати різні</t>
  </si>
  <si>
    <t>38540000-2</t>
  </si>
  <si>
    <t>Частини електродвигунів, генераторів і трансформаторів різні</t>
  </si>
  <si>
    <t>31160000-5</t>
  </si>
  <si>
    <t>32420000-3</t>
  </si>
  <si>
    <t>Гравій, пісок, щебінь і наповнювачі різні</t>
  </si>
  <si>
    <t>14210000-6</t>
  </si>
  <si>
    <t>33930000-8</t>
  </si>
  <si>
    <t>2282,3210,2281</t>
  </si>
  <si>
    <t>2281,3210,2282</t>
  </si>
  <si>
    <t>Мережеве обладнання різне</t>
  </si>
  <si>
    <t>Меблі для розтину різні</t>
  </si>
  <si>
    <t>2281, 2282,3210</t>
  </si>
  <si>
    <t>Будівельні прути, стрижні, дроти та профілі різні</t>
  </si>
  <si>
    <t>44330000-2</t>
  </si>
  <si>
    <t>Синтетичні нитки та пряжа різні</t>
  </si>
  <si>
    <t>19440000-2</t>
  </si>
  <si>
    <t>Сівалки, саджалки та машини для пересаджування різні</t>
  </si>
  <si>
    <t>16130000-5</t>
  </si>
  <si>
    <t>Верстати для обробки твердих матеріалів, окрім металів різні</t>
  </si>
  <si>
    <t>42640000-4</t>
  </si>
  <si>
    <t>2281,2282,2210,</t>
  </si>
  <si>
    <t xml:space="preserve">Капітальний ремонт гуртожитку №2 НУБіП України за адресою: вул. Блакитного,10 м.Київ </t>
  </si>
  <si>
    <t>Фурнітура різна в асортименті</t>
  </si>
  <si>
    <t>39290000-1</t>
  </si>
  <si>
    <t xml:space="preserve">Кам’яна сіль різна </t>
  </si>
  <si>
    <t>14410000-8</t>
  </si>
  <si>
    <t xml:space="preserve">Капітальний ремонт (заміна вікон) гуртожитку №1 НУБіП України за адресою: вул. Генерала Радімцева, 3 м.Київ </t>
  </si>
  <si>
    <t xml:space="preserve">Капітальний ремонт  гуртожитку №3 НУБіП України за адресою: вул. Блакитного, 4 м.Київ </t>
  </si>
  <si>
    <t>Голова комісії з допорогових закупівель, проректор з науково-педагогічної роботи, міжнародної діяльності та розвитку</t>
  </si>
  <si>
    <t>В. Ткачук</t>
  </si>
  <si>
    <t>Начальник планово-фінансового відділу</t>
  </si>
  <si>
    <t>О. Бронін</t>
  </si>
  <si>
    <t>Послуги з проведення ринкових досліджень різні</t>
  </si>
  <si>
    <t>79310000-0</t>
  </si>
  <si>
    <t xml:space="preserve">Капітальний ремонт  гуртожитку №2 НУБіП України за адресою: вул. Блакитного, 10 м.Київ </t>
  </si>
  <si>
    <t>Послуги зі встановлення протипожежного устаткування різні</t>
  </si>
  <si>
    <t>51700000-9</t>
  </si>
  <si>
    <t>Інженерні та будівельні роботи різні</t>
  </si>
  <si>
    <t>45220000-5</t>
  </si>
  <si>
    <t>Аналітичні послуги різні</t>
  </si>
  <si>
    <t>71620000-0</t>
  </si>
  <si>
    <t>Руйнування та знесення будівель і земляні роботи різні</t>
  </si>
  <si>
    <t>45110000-1</t>
  </si>
  <si>
    <t>Неткані матеріали різні</t>
  </si>
  <si>
    <t>19270000-9</t>
  </si>
  <si>
    <t>Капітальний ремонт з заміною вікон кімнат (№715, №716, №716А, №717, №718, №719, №720, №721, №826) та заміна  вікон в кімнатах (№704, №805, №806, №807, №813, №814, №816А, №902, №903, №904, №908, №911, №911, №912, №914) гуртожитку №9 Національного університету біоресурсів і природокористування України за адресою: м.Київ, вул. Генерала Родимцева,1</t>
  </si>
  <si>
    <t>Послуги з обміну іноземних валют різні</t>
  </si>
  <si>
    <t>66180000-5</t>
  </si>
  <si>
    <t>Готові вибухові речовини різі</t>
  </si>
  <si>
    <t>24610000-3</t>
  </si>
  <si>
    <t>Послуги з аналізу та програмування систем різні</t>
  </si>
  <si>
    <t>72240000-9</t>
  </si>
  <si>
    <t>Мастильні засоби різні</t>
  </si>
  <si>
    <t>09210000-4</t>
  </si>
  <si>
    <t xml:space="preserve">Капітальний ремонт фасаду  гуртожитку №4 НУБіП України за адресою:м.Київ, вул. Бурмистенка, 4 </t>
  </si>
  <si>
    <t>Геодезичні, гідрографічні, океанографічні та гідрологічні прилади та пристрої різні</t>
  </si>
  <si>
    <t>38290000-4</t>
  </si>
  <si>
    <t>Ефірні полімери у первинній формі різні</t>
  </si>
  <si>
    <t>24550000-4</t>
  </si>
  <si>
    <t>Послуги з ремонту і технічного обслуговування персональних комп’ютерів різні</t>
  </si>
  <si>
    <t>50320000-4</t>
  </si>
  <si>
    <t>Послуги, пов’язані зі спортом різні</t>
  </si>
  <si>
    <t>Гужові чи ручні вози, інші транспортні засоби з немеханічним приводом, багажні вози та різні запасні частини в асортименті</t>
  </si>
  <si>
    <t>Мультимедійні проектори для НДЧ НУБіП України</t>
  </si>
  <si>
    <t>32320000-2</t>
  </si>
  <si>
    <t>Синтетичні волокна різні</t>
  </si>
  <si>
    <t>19720000-9</t>
  </si>
  <si>
    <t>Захисне взуття різне</t>
  </si>
  <si>
    <t>18830000-6</t>
  </si>
  <si>
    <t>Консультаційні послуги у сфері розробок різні</t>
  </si>
  <si>
    <t>73220000-0</t>
  </si>
  <si>
    <t>Спортивне взуття різне</t>
  </si>
  <si>
    <t>18820000-3</t>
  </si>
  <si>
    <t>Поліцейські значки різні</t>
  </si>
  <si>
    <t>35260000-4</t>
  </si>
  <si>
    <t>Арматура трубопровідна: крани, вентилі, клапани та подібні пристрої різні</t>
  </si>
  <si>
    <t>42130000-9</t>
  </si>
  <si>
    <t>Електричні інструменти різні</t>
  </si>
  <si>
    <t>43830000-0</t>
  </si>
  <si>
    <t>Послуги з обов'язкового особистого  страхування працівників відомчої та місцевої пожежної охорони і членів добровільних пожежних дружин (команд)</t>
  </si>
  <si>
    <t>грудня    2018 р.</t>
  </si>
  <si>
    <t>Кузови транспортних засобів різні</t>
  </si>
  <si>
    <t>34210000-2</t>
  </si>
  <si>
    <t>Сканери різні</t>
  </si>
  <si>
    <t>38520000-6</t>
  </si>
  <si>
    <t>Прилади для вимірювання витрати, рівня та тиску рідин і газів різні</t>
  </si>
  <si>
    <t>38420000-5</t>
  </si>
  <si>
    <t>Капітальний ремонт з заміною вікон в гуртожитку №8 в місцях загального користування та кімнатах (№117,237,337,404,428,430,3437,502,506,529,530,531)  НУБіП України за адресою;м.Київ, вул. Блакитного,8</t>
  </si>
  <si>
    <t>Капітальний ремонт навчального корпусу №9  Національного університету біоресурсів і природокористування України за адресою: м.Київ, вул. Героїв Оборони,18 (заміна віконних блоків)</t>
  </si>
  <si>
    <t>Дослідницькі, випробувальні та науково-технічні симулятори різні</t>
  </si>
  <si>
    <t>38970000-5</t>
  </si>
  <si>
    <t>Обладнання для санітарно-гігієнічного контролю та перевірки різне</t>
  </si>
  <si>
    <t>38910000-7</t>
  </si>
  <si>
    <t>Обладнання для закладів громадського харчування різне</t>
  </si>
  <si>
    <t>39310000-8</t>
  </si>
  <si>
    <t>Послуги зі стандартизації та класифікації контенту та даних різні</t>
  </si>
  <si>
    <t>72330000-2</t>
  </si>
  <si>
    <t>Газогенератори різні</t>
  </si>
  <si>
    <t>42980000-9</t>
  </si>
  <si>
    <t>3210, 2282, 2281</t>
  </si>
  <si>
    <t xml:space="preserve">Послуги зі встановлення вимірювального обладнання різні </t>
  </si>
  <si>
    <t>51210000-7</t>
  </si>
  <si>
    <t xml:space="preserve"> 2282, 2281</t>
  </si>
  <si>
    <t>Послуги з ремонту і технічного обслуговування аудіовізуального та оптичного обладнання різні</t>
  </si>
  <si>
    <t>50340000-0</t>
  </si>
  <si>
    <t>Столярні та теслярні роботи різні</t>
  </si>
  <si>
    <t>45420000-7</t>
  </si>
  <si>
    <t>Пакети програмного забезпечення для керування виробничими процесами різні</t>
  </si>
  <si>
    <t>48150000-4</t>
  </si>
  <si>
    <t>Електромеханічне обладнання різне</t>
  </si>
  <si>
    <t>31720000-9</t>
  </si>
  <si>
    <t>Cервісне обслуговування аналізатора mini VIDAS</t>
  </si>
  <si>
    <t>"22"</t>
  </si>
  <si>
    <r>
      <t xml:space="preserve">2282, </t>
    </r>
    <r>
      <rPr>
        <sz val="9"/>
        <color indexed="10"/>
        <rFont val="Times New Roman"/>
        <family val="1"/>
        <charset val="204"/>
      </rPr>
      <t>2281</t>
    </r>
  </si>
  <si>
    <t>відмінено</t>
  </si>
  <si>
    <t>Відміна</t>
  </si>
  <si>
    <t>Валюта</t>
  </si>
  <si>
    <t>У разі використання ДК 021:2015 99999999-9
оберіть один з класифікаторів ДК003, ДК015, ДК018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</si>
</sst>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₴&quot;_-;\-* #,##0.00&quot;₴&quot;_-;_-* &quot;-&quot;??&quot;₴&quot;_-;_-@_-"/>
    <numFmt numFmtId="165" formatCode="mm/yyyy"/>
    <numFmt numFmtId="166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4" fillId="0" borderId="0"/>
    <xf numFmtId="0" fontId="2" fillId="0" borderId="0"/>
    <xf numFmtId="0" fontId="12" fillId="2" borderId="2" applyNumberFormat="0" applyAlignment="0" applyProtection="0"/>
    <xf numFmtId="0" fontId="1" fillId="0" borderId="0"/>
  </cellStyleXfs>
  <cellXfs count="113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4" fontId="14" fillId="0" borderId="1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165" fontId="6" fillId="0" borderId="4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164" fontId="14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4" xfId="0" applyNumberFormat="1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64" fontId="14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166" fontId="14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165" fontId="6" fillId="0" borderId="5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165" fontId="6" fillId="0" borderId="7" xfId="0" applyNumberFormat="1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wrapText="1"/>
    </xf>
    <xf numFmtId="166" fontId="14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horizontal="center" vertical="top" wrapText="1"/>
    </xf>
    <xf numFmtId="164" fontId="6" fillId="0" borderId="1" xfId="5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 applyProtection="1">
      <alignment wrapText="1"/>
    </xf>
    <xf numFmtId="0" fontId="14" fillId="0" borderId="5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/>
    </xf>
    <xf numFmtId="166" fontId="16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Font="1" applyFill="1" applyBorder="1" applyAlignment="1" applyProtection="1">
      <alignment horizontal="center" vertical="top" wrapText="1"/>
    </xf>
    <xf numFmtId="164" fontId="6" fillId="0" borderId="2" xfId="0" applyNumberFormat="1" applyFont="1" applyFill="1" applyBorder="1" applyAlignment="1" applyProtection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7">
    <cellStyle name="Звичайний" xfId="0" builtinId="0"/>
    <cellStyle name="Обычный 2" xfId="3" xr:uid="{00000000-0005-0000-0000-000002000000}"/>
    <cellStyle name="Обычный 3" xfId="1" xr:uid="{00000000-0005-0000-0000-000003000000}"/>
    <cellStyle name="Обычный 4" xfId="4" xr:uid="{00000000-0005-0000-0000-000004000000}"/>
    <cellStyle name="Обычный 5" xfId="2" xr:uid="{00000000-0005-0000-0000-000005000000}"/>
    <cellStyle name="Обычный 6" xfId="6" xr:uid="{00000000-0005-0000-0000-000006000000}"/>
    <cellStyle name="Результат" xfId="5" builtinId="2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/>
        <color rgb="FFFF0000"/>
      </font>
    </dxf>
    <dxf>
      <font>
        <strike/>
      </font>
    </dxf>
    <dxf>
      <font>
        <b/>
        <i/>
        <strike/>
        <u val="double"/>
        <color rgb="FFFF0000"/>
      </font>
    </dxf>
  </dxfs>
  <tableStyles count="0" defaultTableStyle="TableStyleMedium2" defaultPivotStyle="PivotStyleLight16"/>
  <colors>
    <mruColors>
      <color rgb="FFEDFD51"/>
      <color rgb="FFFF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40;&#1047;&#1040;\2017\&#1055;&#1088;&#1080;&#1076;&#1073;&#1072;&#1085;&#1085;&#1103;%20&#1090;&#1072;%20&#1087;&#1086;&#1089;&#1083;&#1091;&#1075;&#1080;%202017\1.%20&#1055;&#1088;&#1080;&#1076;&#1073;&#1072;&#1085;&#1085;&#1103;_&#1090;&#1072;_&#1087;&#1086;&#1089;&#1083;&#1091;&#1075;&#1080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17"/>
      <sheetName val="Факт 2017"/>
      <sheetName val="Класифікатор"/>
      <sheetName val="Напрями видатків"/>
      <sheetName val="внесено до дадатку"/>
      <sheetName val="більше 200 тис."/>
      <sheetName val="Основа "/>
      <sheetName val="Справочники (ничего не менять!)"/>
    </sheetNames>
    <sheetDataSet>
      <sheetData sheetId="0"/>
      <sheetData sheetId="1"/>
      <sheetData sheetId="2">
        <row r="4">
          <cell r="B4" t="str">
            <v>нет</v>
          </cell>
        </row>
        <row r="5">
          <cell r="B5" t="str">
            <v>0311</v>
          </cell>
        </row>
        <row r="6">
          <cell r="B6" t="str">
            <v>0312</v>
          </cell>
        </row>
        <row r="7">
          <cell r="B7" t="str">
            <v>0313</v>
          </cell>
        </row>
        <row r="8">
          <cell r="B8" t="str">
            <v>0314</v>
          </cell>
        </row>
        <row r="9">
          <cell r="B9" t="str">
            <v>0321</v>
          </cell>
        </row>
        <row r="10">
          <cell r="B10" t="str">
            <v>0322</v>
          </cell>
        </row>
        <row r="11">
          <cell r="B11" t="str">
            <v>0331</v>
          </cell>
        </row>
        <row r="12">
          <cell r="B12" t="str">
            <v>0332</v>
          </cell>
        </row>
        <row r="13">
          <cell r="B13" t="str">
            <v>0333</v>
          </cell>
        </row>
        <row r="14">
          <cell r="B14" t="str">
            <v>0334</v>
          </cell>
        </row>
        <row r="15">
          <cell r="B15" t="str">
            <v>0341</v>
          </cell>
        </row>
        <row r="16">
          <cell r="B16" t="str">
            <v>0342</v>
          </cell>
        </row>
        <row r="17">
          <cell r="B17" t="str">
            <v>0343</v>
          </cell>
        </row>
        <row r="18">
          <cell r="B18" t="str">
            <v>0344</v>
          </cell>
        </row>
        <row r="19">
          <cell r="B19" t="str">
            <v>0345</v>
          </cell>
        </row>
        <row r="20">
          <cell r="B20" t="str">
            <v>0346</v>
          </cell>
        </row>
        <row r="21">
          <cell r="B21" t="str">
            <v>0911</v>
          </cell>
        </row>
        <row r="22">
          <cell r="B22" t="str">
            <v>0912</v>
          </cell>
        </row>
        <row r="23">
          <cell r="B23" t="str">
            <v>0913</v>
          </cell>
        </row>
        <row r="24">
          <cell r="B24" t="str">
            <v>0921</v>
          </cell>
        </row>
        <row r="25">
          <cell r="B25" t="str">
            <v>0922</v>
          </cell>
        </row>
        <row r="26">
          <cell r="B26" t="str">
            <v>0931</v>
          </cell>
        </row>
        <row r="27">
          <cell r="B27" t="str">
            <v>0932</v>
          </cell>
        </row>
        <row r="28">
          <cell r="B28" t="str">
            <v>0933</v>
          </cell>
        </row>
        <row r="29">
          <cell r="B29">
            <v>1421</v>
          </cell>
        </row>
        <row r="30">
          <cell r="B30">
            <v>1422</v>
          </cell>
        </row>
        <row r="31">
          <cell r="B31">
            <v>1431</v>
          </cell>
        </row>
        <row r="32">
          <cell r="B32">
            <v>1432</v>
          </cell>
        </row>
        <row r="33">
          <cell r="B33">
            <v>1441</v>
          </cell>
        </row>
        <row r="34">
          <cell r="B34">
            <v>1442</v>
          </cell>
        </row>
        <row r="35">
          <cell r="B35">
            <v>1443</v>
          </cell>
        </row>
        <row r="36">
          <cell r="B36">
            <v>1445</v>
          </cell>
        </row>
        <row r="37">
          <cell r="B37">
            <v>1452</v>
          </cell>
        </row>
        <row r="38">
          <cell r="B38">
            <v>1461</v>
          </cell>
        </row>
        <row r="39">
          <cell r="B39">
            <v>1462</v>
          </cell>
        </row>
        <row r="40">
          <cell r="B40">
            <v>1463</v>
          </cell>
        </row>
        <row r="41">
          <cell r="B41">
            <v>1471</v>
          </cell>
        </row>
        <row r="42">
          <cell r="B42">
            <v>1472</v>
          </cell>
        </row>
        <row r="43">
          <cell r="B43">
            <v>1473</v>
          </cell>
        </row>
        <row r="44">
          <cell r="B44">
            <v>1474</v>
          </cell>
        </row>
        <row r="45">
          <cell r="B45">
            <v>1475</v>
          </cell>
        </row>
        <row r="46">
          <cell r="B46">
            <v>1476</v>
          </cell>
        </row>
        <row r="47">
          <cell r="B47">
            <v>1477</v>
          </cell>
        </row>
        <row r="48">
          <cell r="B48">
            <v>1478</v>
          </cell>
        </row>
        <row r="49">
          <cell r="B49">
            <v>1479</v>
          </cell>
        </row>
        <row r="50">
          <cell r="B50">
            <v>1481</v>
          </cell>
        </row>
        <row r="51">
          <cell r="B51">
            <v>1482</v>
          </cell>
        </row>
        <row r="52">
          <cell r="B52">
            <v>1483</v>
          </cell>
        </row>
        <row r="53">
          <cell r="B53">
            <v>1511</v>
          </cell>
        </row>
        <row r="54">
          <cell r="B54">
            <v>1513</v>
          </cell>
        </row>
        <row r="55">
          <cell r="B55">
            <v>1521</v>
          </cell>
        </row>
        <row r="56">
          <cell r="B56">
            <v>1522</v>
          </cell>
        </row>
        <row r="57">
          <cell r="B57">
            <v>1523</v>
          </cell>
        </row>
        <row r="58">
          <cell r="B58">
            <v>1524</v>
          </cell>
        </row>
        <row r="59">
          <cell r="B59">
            <v>1525</v>
          </cell>
        </row>
        <row r="60">
          <cell r="B60">
            <v>1531</v>
          </cell>
        </row>
        <row r="61">
          <cell r="B61">
            <v>1532</v>
          </cell>
        </row>
        <row r="62">
          <cell r="B62">
            <v>1533</v>
          </cell>
        </row>
        <row r="63">
          <cell r="B63">
            <v>1541</v>
          </cell>
        </row>
        <row r="64">
          <cell r="B64">
            <v>1542</v>
          </cell>
        </row>
        <row r="65">
          <cell r="B65">
            <v>1543</v>
          </cell>
        </row>
        <row r="66">
          <cell r="B66">
            <v>1551</v>
          </cell>
        </row>
        <row r="67">
          <cell r="B67">
            <v>1553</v>
          </cell>
        </row>
        <row r="68">
          <cell r="B68">
            <v>1554</v>
          </cell>
        </row>
        <row r="69">
          <cell r="B69">
            <v>1555</v>
          </cell>
        </row>
        <row r="70">
          <cell r="B70">
            <v>1561</v>
          </cell>
        </row>
        <row r="71">
          <cell r="B71">
            <v>1562</v>
          </cell>
        </row>
        <row r="72">
          <cell r="B72">
            <v>1571</v>
          </cell>
        </row>
        <row r="73">
          <cell r="B73">
            <v>1581</v>
          </cell>
        </row>
        <row r="74">
          <cell r="B74">
            <v>1582</v>
          </cell>
        </row>
        <row r="75">
          <cell r="B75">
            <v>1583</v>
          </cell>
        </row>
        <row r="76">
          <cell r="B76">
            <v>1584</v>
          </cell>
        </row>
        <row r="77">
          <cell r="B77">
            <v>1585</v>
          </cell>
        </row>
        <row r="78">
          <cell r="B78">
            <v>1586</v>
          </cell>
        </row>
        <row r="79">
          <cell r="B79">
            <v>1587</v>
          </cell>
        </row>
        <row r="80">
          <cell r="B80">
            <v>1588</v>
          </cell>
        </row>
        <row r="81">
          <cell r="B81">
            <v>1589</v>
          </cell>
        </row>
        <row r="82">
          <cell r="B82">
            <v>1591</v>
          </cell>
        </row>
        <row r="83">
          <cell r="B83">
            <v>1598</v>
          </cell>
        </row>
        <row r="84">
          <cell r="B84">
            <v>1599</v>
          </cell>
        </row>
        <row r="85">
          <cell r="B85">
            <v>1611</v>
          </cell>
        </row>
        <row r="86">
          <cell r="B86">
            <v>1612</v>
          </cell>
        </row>
        <row r="87">
          <cell r="B87">
            <v>1613</v>
          </cell>
        </row>
        <row r="88">
          <cell r="B88">
            <v>1614</v>
          </cell>
        </row>
        <row r="89">
          <cell r="B89">
            <v>1615</v>
          </cell>
        </row>
        <row r="90">
          <cell r="B90">
            <v>1616</v>
          </cell>
        </row>
        <row r="91">
          <cell r="B91">
            <v>1631</v>
          </cell>
        </row>
        <row r="92">
          <cell r="B92">
            <v>1632</v>
          </cell>
        </row>
        <row r="93">
          <cell r="B93">
            <v>1633</v>
          </cell>
        </row>
        <row r="94">
          <cell r="B94">
            <v>1634</v>
          </cell>
        </row>
        <row r="95">
          <cell r="B95">
            <v>1640</v>
          </cell>
        </row>
        <row r="96">
          <cell r="B96">
            <v>1651</v>
          </cell>
        </row>
        <row r="97">
          <cell r="B97">
            <v>1652</v>
          </cell>
        </row>
        <row r="98">
          <cell r="B98">
            <v>1653</v>
          </cell>
        </row>
        <row r="99">
          <cell r="B99">
            <v>1654</v>
          </cell>
        </row>
        <row r="100">
          <cell r="B100">
            <v>1661</v>
          </cell>
        </row>
        <row r="101">
          <cell r="B101">
            <v>1662</v>
          </cell>
        </row>
        <row r="102">
          <cell r="B102">
            <v>1663</v>
          </cell>
        </row>
        <row r="103">
          <cell r="B103">
            <v>1664</v>
          </cell>
        </row>
        <row r="104">
          <cell r="B104">
            <v>1665</v>
          </cell>
        </row>
        <row r="105">
          <cell r="B105">
            <v>1670</v>
          </cell>
        </row>
        <row r="106">
          <cell r="B106">
            <v>1671</v>
          </cell>
        </row>
        <row r="107">
          <cell r="B107">
            <v>1672</v>
          </cell>
        </row>
        <row r="108">
          <cell r="B108">
            <v>1673</v>
          </cell>
        </row>
        <row r="109">
          <cell r="B109">
            <v>1681</v>
          </cell>
        </row>
        <row r="110">
          <cell r="B110">
            <v>1682</v>
          </cell>
        </row>
        <row r="111">
          <cell r="B111">
            <v>1811</v>
          </cell>
        </row>
        <row r="112">
          <cell r="B112">
            <v>1813</v>
          </cell>
        </row>
        <row r="113">
          <cell r="B113">
            <v>1814</v>
          </cell>
        </row>
        <row r="114">
          <cell r="B114">
            <v>1821</v>
          </cell>
        </row>
        <row r="115">
          <cell r="B115">
            <v>1822</v>
          </cell>
        </row>
        <row r="116">
          <cell r="B116">
            <v>1823</v>
          </cell>
        </row>
        <row r="117">
          <cell r="B117">
            <v>1831</v>
          </cell>
        </row>
        <row r="118">
          <cell r="B118">
            <v>1832</v>
          </cell>
        </row>
        <row r="119">
          <cell r="B119">
            <v>1833</v>
          </cell>
        </row>
        <row r="120">
          <cell r="B120">
            <v>1841</v>
          </cell>
        </row>
        <row r="121">
          <cell r="B121">
            <v>1842</v>
          </cell>
        </row>
        <row r="122">
          <cell r="B122">
            <v>1844</v>
          </cell>
        </row>
        <row r="123">
          <cell r="B123">
            <v>1845</v>
          </cell>
        </row>
        <row r="124">
          <cell r="B124">
            <v>1851</v>
          </cell>
        </row>
        <row r="125">
          <cell r="B125">
            <v>1852</v>
          </cell>
        </row>
        <row r="126">
          <cell r="B126">
            <v>1853</v>
          </cell>
        </row>
        <row r="127">
          <cell r="B127">
            <v>1861</v>
          </cell>
        </row>
        <row r="128">
          <cell r="B128">
            <v>1862</v>
          </cell>
        </row>
        <row r="129">
          <cell r="B129">
            <v>1881</v>
          </cell>
        </row>
        <row r="130">
          <cell r="B130">
            <v>1882</v>
          </cell>
        </row>
        <row r="131">
          <cell r="B131">
            <v>1883</v>
          </cell>
        </row>
        <row r="132">
          <cell r="B132">
            <v>1884</v>
          </cell>
        </row>
        <row r="133">
          <cell r="B133">
            <v>1891</v>
          </cell>
        </row>
        <row r="134">
          <cell r="B134">
            <v>1892</v>
          </cell>
        </row>
        <row r="135">
          <cell r="B135">
            <v>1893</v>
          </cell>
        </row>
        <row r="136">
          <cell r="B136">
            <v>1911</v>
          </cell>
        </row>
        <row r="137">
          <cell r="B137">
            <v>1912</v>
          </cell>
        </row>
        <row r="138">
          <cell r="B138">
            <v>1913</v>
          </cell>
        </row>
        <row r="139">
          <cell r="B139">
            <v>1914</v>
          </cell>
        </row>
        <row r="140">
          <cell r="B140">
            <v>1916</v>
          </cell>
        </row>
        <row r="141">
          <cell r="B141">
            <v>1917</v>
          </cell>
        </row>
        <row r="142">
          <cell r="B142">
            <v>1921</v>
          </cell>
        </row>
        <row r="143">
          <cell r="B143">
            <v>1922</v>
          </cell>
        </row>
        <row r="144">
          <cell r="B144">
            <v>1923</v>
          </cell>
        </row>
        <row r="145">
          <cell r="B145">
            <v>1924</v>
          </cell>
        </row>
        <row r="146">
          <cell r="B146">
            <v>1925</v>
          </cell>
        </row>
        <row r="147">
          <cell r="B147">
            <v>1926</v>
          </cell>
        </row>
        <row r="148">
          <cell r="B148">
            <v>1927</v>
          </cell>
        </row>
        <row r="149">
          <cell r="B149">
            <v>1928</v>
          </cell>
        </row>
        <row r="150">
          <cell r="B150">
            <v>1941</v>
          </cell>
        </row>
        <row r="151">
          <cell r="B151">
            <v>1942</v>
          </cell>
        </row>
        <row r="152">
          <cell r="B152">
            <v>1943</v>
          </cell>
        </row>
        <row r="153">
          <cell r="B153">
            <v>1944</v>
          </cell>
        </row>
        <row r="154">
          <cell r="B154">
            <v>1951</v>
          </cell>
        </row>
        <row r="155">
          <cell r="B155">
            <v>1952</v>
          </cell>
        </row>
        <row r="156">
          <cell r="B156">
            <v>1961</v>
          </cell>
        </row>
        <row r="157">
          <cell r="B157">
            <v>1962</v>
          </cell>
        </row>
        <row r="158">
          <cell r="B158">
            <v>1963</v>
          </cell>
        </row>
        <row r="159">
          <cell r="B159">
            <v>1964</v>
          </cell>
        </row>
        <row r="160">
          <cell r="B160">
            <v>1971</v>
          </cell>
        </row>
        <row r="161">
          <cell r="B161">
            <v>1972</v>
          </cell>
        </row>
        <row r="162">
          <cell r="B162">
            <v>1973</v>
          </cell>
        </row>
        <row r="163">
          <cell r="B163">
            <v>2211</v>
          </cell>
        </row>
        <row r="164">
          <cell r="B164">
            <v>2212</v>
          </cell>
        </row>
        <row r="165">
          <cell r="B165">
            <v>2213</v>
          </cell>
        </row>
        <row r="166">
          <cell r="B166">
            <v>2214</v>
          </cell>
        </row>
        <row r="167">
          <cell r="B167">
            <v>2215</v>
          </cell>
        </row>
        <row r="168">
          <cell r="B168">
            <v>2216</v>
          </cell>
        </row>
        <row r="169">
          <cell r="B169">
            <v>2221</v>
          </cell>
        </row>
        <row r="170">
          <cell r="B170">
            <v>2231</v>
          </cell>
        </row>
        <row r="171">
          <cell r="B171">
            <v>2232</v>
          </cell>
        </row>
        <row r="172">
          <cell r="B172">
            <v>2241</v>
          </cell>
        </row>
        <row r="173">
          <cell r="B173">
            <v>2242</v>
          </cell>
        </row>
        <row r="174">
          <cell r="B174">
            <v>2243</v>
          </cell>
        </row>
        <row r="175">
          <cell r="B175">
            <v>2244</v>
          </cell>
        </row>
        <row r="176">
          <cell r="B176">
            <v>2245</v>
          </cell>
        </row>
        <row r="177">
          <cell r="B177">
            <v>2246</v>
          </cell>
        </row>
        <row r="178">
          <cell r="B178">
            <v>2247</v>
          </cell>
        </row>
        <row r="179">
          <cell r="B179">
            <v>2251</v>
          </cell>
        </row>
        <row r="180">
          <cell r="B180">
            <v>2252</v>
          </cell>
        </row>
        <row r="181">
          <cell r="B181">
            <v>2260</v>
          </cell>
        </row>
        <row r="182">
          <cell r="B182">
            <v>2261</v>
          </cell>
        </row>
        <row r="183">
          <cell r="B183">
            <v>2281</v>
          </cell>
        </row>
        <row r="184">
          <cell r="B184">
            <v>2282</v>
          </cell>
        </row>
        <row r="185">
          <cell r="B185">
            <v>2283</v>
          </cell>
        </row>
        <row r="186">
          <cell r="B186">
            <v>2284</v>
          </cell>
        </row>
        <row r="187">
          <cell r="B187">
            <v>2285</v>
          </cell>
        </row>
        <row r="188">
          <cell r="B188">
            <v>2290</v>
          </cell>
        </row>
        <row r="189">
          <cell r="B189">
            <v>2299</v>
          </cell>
        </row>
        <row r="190">
          <cell r="B190">
            <v>2411</v>
          </cell>
        </row>
        <row r="191">
          <cell r="B191">
            <v>2421</v>
          </cell>
        </row>
        <row r="192">
          <cell r="B192">
            <v>2422</v>
          </cell>
        </row>
        <row r="193">
          <cell r="B193">
            <v>2431</v>
          </cell>
        </row>
        <row r="194">
          <cell r="B194">
            <v>2432</v>
          </cell>
        </row>
        <row r="195">
          <cell r="B195">
            <v>2441</v>
          </cell>
        </row>
        <row r="196">
          <cell r="B196">
            <v>2442</v>
          </cell>
        </row>
        <row r="197">
          <cell r="B197">
            <v>2443</v>
          </cell>
        </row>
        <row r="198">
          <cell r="B198">
            <v>2444</v>
          </cell>
        </row>
        <row r="199">
          <cell r="B199">
            <v>2445</v>
          </cell>
        </row>
        <row r="200">
          <cell r="B200">
            <v>2451</v>
          </cell>
        </row>
        <row r="201">
          <cell r="B201">
            <v>2452</v>
          </cell>
        </row>
        <row r="202">
          <cell r="B202">
            <v>2453</v>
          </cell>
        </row>
        <row r="203">
          <cell r="B203">
            <v>2454</v>
          </cell>
        </row>
        <row r="204">
          <cell r="B204">
            <v>2455</v>
          </cell>
        </row>
        <row r="205">
          <cell r="B205">
            <v>2456</v>
          </cell>
        </row>
        <row r="206">
          <cell r="B206">
            <v>2457</v>
          </cell>
        </row>
        <row r="207">
          <cell r="B207">
            <v>2458</v>
          </cell>
        </row>
        <row r="208">
          <cell r="B208">
            <v>2459</v>
          </cell>
        </row>
        <row r="209">
          <cell r="B209">
            <v>2491</v>
          </cell>
        </row>
        <row r="210">
          <cell r="B210">
            <v>2492</v>
          </cell>
        </row>
        <row r="211">
          <cell r="B211">
            <v>2493</v>
          </cell>
        </row>
        <row r="212">
          <cell r="B212">
            <v>2495</v>
          </cell>
        </row>
        <row r="213">
          <cell r="B213">
            <v>2496</v>
          </cell>
        </row>
        <row r="214">
          <cell r="B214">
            <v>3011</v>
          </cell>
        </row>
        <row r="215">
          <cell r="B215">
            <v>3012</v>
          </cell>
        </row>
        <row r="216">
          <cell r="B216">
            <v>3013</v>
          </cell>
        </row>
        <row r="217">
          <cell r="B217">
            <v>3014</v>
          </cell>
        </row>
        <row r="218">
          <cell r="B218">
            <v>3015</v>
          </cell>
        </row>
        <row r="219">
          <cell r="B219">
            <v>3016</v>
          </cell>
        </row>
        <row r="220">
          <cell r="B220">
            <v>3017</v>
          </cell>
        </row>
        <row r="221">
          <cell r="B221">
            <v>3018</v>
          </cell>
        </row>
        <row r="222">
          <cell r="B222">
            <v>3019</v>
          </cell>
        </row>
        <row r="223">
          <cell r="B223">
            <v>3021</v>
          </cell>
        </row>
        <row r="224">
          <cell r="B224">
            <v>3022</v>
          </cell>
        </row>
        <row r="225">
          <cell r="B225">
            <v>3023</v>
          </cell>
        </row>
        <row r="226">
          <cell r="B226">
            <v>3111</v>
          </cell>
        </row>
        <row r="227">
          <cell r="B227">
            <v>3112</v>
          </cell>
        </row>
        <row r="228">
          <cell r="B228">
            <v>3113</v>
          </cell>
        </row>
        <row r="229">
          <cell r="B229">
            <v>3114</v>
          </cell>
        </row>
        <row r="230">
          <cell r="B230">
            <v>3115</v>
          </cell>
        </row>
        <row r="231">
          <cell r="B231">
            <v>3116</v>
          </cell>
        </row>
        <row r="232">
          <cell r="B232">
            <v>3117</v>
          </cell>
        </row>
        <row r="233">
          <cell r="B233">
            <v>3121</v>
          </cell>
        </row>
        <row r="234">
          <cell r="B234">
            <v>3122</v>
          </cell>
        </row>
        <row r="235">
          <cell r="B235">
            <v>3123</v>
          </cell>
        </row>
        <row r="236">
          <cell r="B236">
            <v>3131</v>
          </cell>
        </row>
        <row r="237">
          <cell r="B237">
            <v>3132</v>
          </cell>
        </row>
        <row r="238">
          <cell r="B238">
            <v>3133</v>
          </cell>
        </row>
        <row r="239">
          <cell r="B239">
            <v>3134</v>
          </cell>
        </row>
        <row r="240">
          <cell r="B240">
            <v>3135</v>
          </cell>
        </row>
        <row r="241">
          <cell r="B241">
            <v>3141</v>
          </cell>
        </row>
        <row r="242">
          <cell r="B242">
            <v>3142</v>
          </cell>
        </row>
        <row r="243">
          <cell r="B243">
            <v>3143</v>
          </cell>
        </row>
        <row r="244">
          <cell r="B244">
            <v>3144</v>
          </cell>
        </row>
        <row r="245">
          <cell r="B245">
            <v>3151</v>
          </cell>
        </row>
        <row r="246">
          <cell r="B246">
            <v>3152</v>
          </cell>
        </row>
        <row r="247">
          <cell r="B247">
            <v>3153</v>
          </cell>
        </row>
        <row r="248">
          <cell r="B248">
            <v>3161</v>
          </cell>
        </row>
        <row r="249">
          <cell r="B249">
            <v>3162</v>
          </cell>
        </row>
        <row r="250">
          <cell r="B250">
            <v>3163</v>
          </cell>
        </row>
        <row r="251">
          <cell r="B251">
            <v>3164</v>
          </cell>
        </row>
        <row r="252">
          <cell r="B252">
            <v>3165</v>
          </cell>
        </row>
        <row r="253">
          <cell r="B253">
            <v>3166</v>
          </cell>
        </row>
        <row r="254">
          <cell r="B254">
            <v>3167</v>
          </cell>
        </row>
        <row r="255">
          <cell r="B255">
            <v>3168</v>
          </cell>
        </row>
        <row r="256">
          <cell r="B256">
            <v>3171</v>
          </cell>
        </row>
        <row r="257">
          <cell r="B257">
            <v>3172</v>
          </cell>
        </row>
        <row r="258">
          <cell r="B258">
            <v>3173</v>
          </cell>
        </row>
        <row r="259">
          <cell r="B259">
            <v>3221</v>
          </cell>
        </row>
        <row r="260">
          <cell r="B260">
            <v>3222</v>
          </cell>
        </row>
        <row r="261">
          <cell r="B261">
            <v>3223</v>
          </cell>
        </row>
        <row r="262">
          <cell r="B262">
            <v>3224</v>
          </cell>
        </row>
        <row r="263">
          <cell r="B263">
            <v>3225</v>
          </cell>
        </row>
        <row r="264">
          <cell r="B264">
            <v>3226</v>
          </cell>
        </row>
        <row r="265">
          <cell r="B265">
            <v>3227</v>
          </cell>
        </row>
        <row r="266">
          <cell r="B266">
            <v>3231</v>
          </cell>
        </row>
        <row r="267">
          <cell r="B267">
            <v>3232</v>
          </cell>
        </row>
        <row r="268">
          <cell r="B268">
            <v>3233</v>
          </cell>
        </row>
        <row r="269">
          <cell r="B269">
            <v>3234</v>
          </cell>
        </row>
        <row r="270">
          <cell r="B270">
            <v>3235</v>
          </cell>
        </row>
        <row r="271">
          <cell r="B271">
            <v>3236</v>
          </cell>
        </row>
        <row r="272">
          <cell r="B272">
            <v>3241</v>
          </cell>
        </row>
        <row r="273">
          <cell r="B273">
            <v>3242</v>
          </cell>
        </row>
        <row r="274">
          <cell r="B274">
            <v>3243</v>
          </cell>
        </row>
        <row r="275">
          <cell r="B275">
            <v>3244</v>
          </cell>
        </row>
        <row r="276">
          <cell r="B276">
            <v>3251</v>
          </cell>
        </row>
        <row r="277">
          <cell r="B277">
            <v>3252</v>
          </cell>
        </row>
        <row r="278">
          <cell r="B278">
            <v>3253</v>
          </cell>
        </row>
        <row r="279">
          <cell r="B279">
            <v>3254</v>
          </cell>
        </row>
        <row r="280">
          <cell r="B280">
            <v>3255</v>
          </cell>
        </row>
        <row r="281">
          <cell r="B281">
            <v>3256</v>
          </cell>
        </row>
        <row r="282">
          <cell r="B282">
            <v>3257</v>
          </cell>
        </row>
        <row r="283">
          <cell r="B283">
            <v>3258</v>
          </cell>
        </row>
        <row r="284">
          <cell r="B284">
            <v>3311</v>
          </cell>
        </row>
        <row r="285">
          <cell r="B285">
            <v>3312</v>
          </cell>
        </row>
        <row r="286">
          <cell r="B286">
            <v>3313</v>
          </cell>
        </row>
        <row r="287">
          <cell r="B287">
            <v>3314</v>
          </cell>
        </row>
        <row r="288">
          <cell r="B288">
            <v>3315</v>
          </cell>
        </row>
        <row r="289">
          <cell r="B289">
            <v>3316</v>
          </cell>
        </row>
        <row r="290">
          <cell r="B290">
            <v>3317</v>
          </cell>
        </row>
        <row r="291">
          <cell r="B291">
            <v>3318</v>
          </cell>
        </row>
        <row r="292">
          <cell r="B292">
            <v>3319</v>
          </cell>
        </row>
        <row r="293">
          <cell r="B293">
            <v>3361</v>
          </cell>
        </row>
        <row r="294">
          <cell r="B294">
            <v>3362</v>
          </cell>
        </row>
        <row r="295">
          <cell r="B295">
            <v>3363</v>
          </cell>
        </row>
        <row r="296">
          <cell r="B296">
            <v>3364</v>
          </cell>
        </row>
        <row r="297">
          <cell r="B297">
            <v>3365</v>
          </cell>
        </row>
        <row r="298">
          <cell r="B298">
            <v>3366</v>
          </cell>
        </row>
        <row r="299">
          <cell r="B299">
            <v>3367</v>
          </cell>
        </row>
        <row r="300">
          <cell r="B300">
            <v>3368</v>
          </cell>
        </row>
        <row r="301">
          <cell r="B301">
            <v>3369</v>
          </cell>
        </row>
        <row r="302">
          <cell r="B302">
            <v>3371</v>
          </cell>
        </row>
        <row r="303">
          <cell r="B303">
            <v>3372</v>
          </cell>
        </row>
        <row r="304">
          <cell r="B304">
            <v>3373</v>
          </cell>
        </row>
        <row r="305">
          <cell r="B305">
            <v>3374</v>
          </cell>
        </row>
        <row r="306">
          <cell r="B306">
            <v>3375</v>
          </cell>
        </row>
        <row r="307">
          <cell r="B307">
            <v>3376</v>
          </cell>
        </row>
        <row r="308">
          <cell r="B308">
            <v>3377</v>
          </cell>
        </row>
        <row r="309">
          <cell r="B309">
            <v>3379</v>
          </cell>
        </row>
        <row r="310">
          <cell r="B310">
            <v>3391</v>
          </cell>
        </row>
        <row r="311">
          <cell r="B311">
            <v>3392</v>
          </cell>
        </row>
        <row r="312">
          <cell r="B312">
            <v>3393</v>
          </cell>
        </row>
        <row r="313">
          <cell r="B313">
            <v>3394</v>
          </cell>
        </row>
        <row r="314">
          <cell r="B314">
            <v>3395</v>
          </cell>
        </row>
        <row r="315">
          <cell r="B315">
            <v>3396</v>
          </cell>
        </row>
        <row r="316">
          <cell r="B316">
            <v>3397</v>
          </cell>
        </row>
        <row r="317">
          <cell r="B317">
            <v>3411</v>
          </cell>
        </row>
        <row r="318">
          <cell r="B318">
            <v>3412</v>
          </cell>
        </row>
        <row r="319">
          <cell r="B319">
            <v>3413</v>
          </cell>
        </row>
        <row r="320">
          <cell r="B320">
            <v>3414</v>
          </cell>
        </row>
        <row r="321">
          <cell r="B321">
            <v>3415</v>
          </cell>
        </row>
        <row r="322">
          <cell r="B322">
            <v>3421</v>
          </cell>
        </row>
        <row r="323">
          <cell r="B323">
            <v>3422</v>
          </cell>
        </row>
        <row r="324">
          <cell r="B324">
            <v>3431</v>
          </cell>
        </row>
        <row r="325">
          <cell r="B325">
            <v>3432</v>
          </cell>
        </row>
        <row r="326">
          <cell r="B326">
            <v>3433</v>
          </cell>
        </row>
        <row r="327">
          <cell r="B327">
            <v>3435</v>
          </cell>
        </row>
        <row r="328">
          <cell r="B328">
            <v>3436</v>
          </cell>
        </row>
        <row r="329">
          <cell r="B329">
            <v>3437</v>
          </cell>
        </row>
        <row r="330">
          <cell r="B330">
            <v>3439</v>
          </cell>
        </row>
        <row r="331">
          <cell r="B331">
            <v>3441</v>
          </cell>
        </row>
        <row r="332">
          <cell r="B332">
            <v>3442</v>
          </cell>
        </row>
        <row r="333">
          <cell r="B333">
            <v>3443</v>
          </cell>
        </row>
        <row r="334">
          <cell r="B334">
            <v>3491</v>
          </cell>
        </row>
        <row r="335">
          <cell r="B335">
            <v>3492</v>
          </cell>
        </row>
        <row r="336">
          <cell r="B336">
            <v>3495</v>
          </cell>
        </row>
        <row r="337">
          <cell r="B337">
            <v>3497</v>
          </cell>
        </row>
        <row r="338">
          <cell r="B338">
            <v>3498</v>
          </cell>
        </row>
        <row r="339">
          <cell r="B339">
            <v>3499</v>
          </cell>
        </row>
        <row r="340">
          <cell r="B340">
            <v>3511</v>
          </cell>
        </row>
        <row r="341">
          <cell r="B341">
            <v>3512</v>
          </cell>
        </row>
        <row r="342">
          <cell r="B342">
            <v>3531</v>
          </cell>
        </row>
        <row r="343">
          <cell r="B343">
            <v>3532</v>
          </cell>
        </row>
        <row r="344">
          <cell r="B344">
            <v>3533</v>
          </cell>
        </row>
        <row r="345">
          <cell r="B345">
            <v>3534</v>
          </cell>
        </row>
        <row r="346">
          <cell r="B346">
            <v>3542</v>
          </cell>
        </row>
        <row r="347">
          <cell r="B347">
            <v>3581</v>
          </cell>
        </row>
        <row r="348">
          <cell r="B348">
            <v>3582</v>
          </cell>
        </row>
        <row r="349">
          <cell r="B349">
            <v>3731</v>
          </cell>
        </row>
        <row r="350">
          <cell r="B350">
            <v>3732</v>
          </cell>
        </row>
        <row r="351">
          <cell r="B351">
            <v>3741</v>
          </cell>
        </row>
        <row r="352">
          <cell r="B352">
            <v>3742</v>
          </cell>
        </row>
        <row r="353">
          <cell r="B353">
            <v>3743</v>
          </cell>
        </row>
        <row r="354">
          <cell r="B354">
            <v>3744</v>
          </cell>
        </row>
        <row r="355">
          <cell r="B355">
            <v>3745</v>
          </cell>
        </row>
        <row r="356">
          <cell r="B356">
            <v>3746</v>
          </cell>
        </row>
        <row r="357">
          <cell r="B357">
            <v>3781</v>
          </cell>
        </row>
        <row r="358">
          <cell r="B358">
            <v>3782</v>
          </cell>
        </row>
        <row r="359">
          <cell r="B359">
            <v>3811</v>
          </cell>
        </row>
        <row r="360">
          <cell r="B360">
            <v>3812</v>
          </cell>
        </row>
        <row r="361">
          <cell r="B361">
            <v>3821</v>
          </cell>
        </row>
        <row r="362">
          <cell r="B362">
            <v>3822</v>
          </cell>
        </row>
        <row r="363">
          <cell r="B363">
            <v>3823</v>
          </cell>
        </row>
        <row r="364">
          <cell r="B364">
            <v>3824</v>
          </cell>
        </row>
        <row r="365">
          <cell r="B365">
            <v>3825</v>
          </cell>
        </row>
        <row r="366">
          <cell r="B366">
            <v>3826</v>
          </cell>
        </row>
        <row r="367">
          <cell r="B367">
            <v>3827</v>
          </cell>
        </row>
        <row r="368">
          <cell r="B368">
            <v>3828</v>
          </cell>
        </row>
        <row r="369">
          <cell r="B369">
            <v>3829</v>
          </cell>
        </row>
        <row r="370">
          <cell r="B370">
            <v>3831</v>
          </cell>
        </row>
        <row r="371">
          <cell r="B371">
            <v>3832</v>
          </cell>
        </row>
        <row r="372">
          <cell r="B372">
            <v>3833</v>
          </cell>
        </row>
        <row r="373">
          <cell r="B373">
            <v>3834</v>
          </cell>
        </row>
        <row r="374">
          <cell r="B374">
            <v>3841</v>
          </cell>
        </row>
        <row r="375">
          <cell r="B375">
            <v>3842</v>
          </cell>
        </row>
        <row r="376">
          <cell r="B376">
            <v>3843</v>
          </cell>
        </row>
        <row r="377">
          <cell r="B377">
            <v>3851</v>
          </cell>
        </row>
        <row r="378">
          <cell r="B378">
            <v>3852</v>
          </cell>
        </row>
        <row r="379">
          <cell r="B379">
            <v>3853</v>
          </cell>
        </row>
        <row r="380">
          <cell r="B380">
            <v>3854</v>
          </cell>
        </row>
        <row r="381">
          <cell r="B381">
            <v>3855</v>
          </cell>
        </row>
        <row r="382">
          <cell r="B382">
            <v>3856</v>
          </cell>
        </row>
        <row r="383">
          <cell r="B383">
            <v>3857</v>
          </cell>
        </row>
        <row r="384">
          <cell r="B384">
            <v>3858</v>
          </cell>
        </row>
        <row r="385">
          <cell r="B385">
            <v>3862</v>
          </cell>
        </row>
        <row r="386">
          <cell r="B386">
            <v>3863</v>
          </cell>
        </row>
        <row r="387">
          <cell r="B387">
            <v>3864</v>
          </cell>
        </row>
        <row r="388">
          <cell r="B388">
            <v>3865</v>
          </cell>
        </row>
        <row r="389">
          <cell r="B389">
            <v>3871</v>
          </cell>
        </row>
        <row r="390">
          <cell r="B390">
            <v>3872</v>
          </cell>
        </row>
        <row r="391">
          <cell r="B391">
            <v>3873</v>
          </cell>
        </row>
        <row r="392">
          <cell r="B392">
            <v>3874</v>
          </cell>
        </row>
        <row r="393">
          <cell r="B393">
            <v>3875</v>
          </cell>
        </row>
        <row r="394">
          <cell r="B394">
            <v>3881</v>
          </cell>
        </row>
        <row r="395">
          <cell r="B395">
            <v>3882</v>
          </cell>
        </row>
        <row r="396">
          <cell r="B396">
            <v>3891</v>
          </cell>
        </row>
        <row r="397">
          <cell r="B397">
            <v>3892</v>
          </cell>
        </row>
        <row r="398">
          <cell r="B398">
            <v>3893</v>
          </cell>
        </row>
        <row r="399">
          <cell r="B399">
            <v>3894</v>
          </cell>
        </row>
        <row r="400">
          <cell r="B400">
            <v>3895</v>
          </cell>
        </row>
        <row r="401">
          <cell r="B401">
            <v>3896</v>
          </cell>
        </row>
        <row r="402">
          <cell r="B402">
            <v>3897</v>
          </cell>
        </row>
        <row r="403">
          <cell r="B403">
            <v>3911</v>
          </cell>
        </row>
        <row r="404">
          <cell r="B404">
            <v>3912</v>
          </cell>
        </row>
        <row r="405">
          <cell r="B405">
            <v>3913</v>
          </cell>
        </row>
        <row r="406">
          <cell r="B406">
            <v>3914</v>
          </cell>
        </row>
        <row r="407">
          <cell r="B407">
            <v>3915</v>
          </cell>
        </row>
        <row r="408">
          <cell r="B408">
            <v>3916</v>
          </cell>
        </row>
        <row r="409">
          <cell r="B409">
            <v>3917</v>
          </cell>
        </row>
        <row r="410">
          <cell r="B410">
            <v>3918</v>
          </cell>
        </row>
        <row r="411">
          <cell r="B411">
            <v>3919</v>
          </cell>
        </row>
        <row r="412">
          <cell r="B412">
            <v>3920</v>
          </cell>
        </row>
        <row r="413">
          <cell r="B413">
            <v>3922</v>
          </cell>
        </row>
        <row r="414">
          <cell r="B414">
            <v>3923</v>
          </cell>
        </row>
        <row r="415">
          <cell r="B415">
            <v>3924</v>
          </cell>
        </row>
        <row r="416">
          <cell r="B416">
            <v>3925</v>
          </cell>
        </row>
        <row r="417">
          <cell r="B417">
            <v>3926</v>
          </cell>
        </row>
        <row r="418">
          <cell r="B418">
            <v>3929</v>
          </cell>
        </row>
        <row r="419">
          <cell r="B419">
            <v>3931</v>
          </cell>
        </row>
        <row r="420">
          <cell r="B420">
            <v>3933</v>
          </cell>
        </row>
        <row r="421">
          <cell r="B421">
            <v>3934</v>
          </cell>
        </row>
        <row r="422">
          <cell r="B422">
            <v>3935</v>
          </cell>
        </row>
        <row r="423">
          <cell r="B423">
            <v>3936</v>
          </cell>
        </row>
        <row r="424">
          <cell r="B424">
            <v>3937</v>
          </cell>
        </row>
        <row r="425">
          <cell r="B425">
            <v>3951</v>
          </cell>
        </row>
        <row r="426">
          <cell r="B426">
            <v>3952</v>
          </cell>
        </row>
        <row r="427">
          <cell r="B427">
            <v>3953</v>
          </cell>
        </row>
        <row r="428">
          <cell r="B428">
            <v>3954</v>
          </cell>
        </row>
        <row r="429">
          <cell r="B429">
            <v>3955</v>
          </cell>
        </row>
        <row r="430">
          <cell r="B430">
            <v>3956</v>
          </cell>
        </row>
        <row r="431">
          <cell r="B431">
            <v>3971</v>
          </cell>
        </row>
        <row r="432">
          <cell r="B432">
            <v>3972</v>
          </cell>
        </row>
        <row r="433">
          <cell r="B433">
            <v>3981</v>
          </cell>
        </row>
        <row r="434">
          <cell r="B434">
            <v>3982</v>
          </cell>
        </row>
        <row r="435">
          <cell r="B435">
            <v>3983</v>
          </cell>
        </row>
        <row r="436">
          <cell r="B436">
            <v>4111</v>
          </cell>
        </row>
        <row r="437">
          <cell r="B437">
            <v>4112</v>
          </cell>
        </row>
        <row r="438">
          <cell r="B438">
            <v>4211</v>
          </cell>
        </row>
        <row r="439">
          <cell r="B439">
            <v>4212</v>
          </cell>
        </row>
        <row r="440">
          <cell r="B440">
            <v>4213</v>
          </cell>
        </row>
        <row r="441">
          <cell r="B441">
            <v>4214</v>
          </cell>
        </row>
        <row r="442">
          <cell r="B442">
            <v>4216</v>
          </cell>
        </row>
        <row r="443">
          <cell r="B443">
            <v>4221</v>
          </cell>
        </row>
        <row r="444">
          <cell r="B444">
            <v>4222</v>
          </cell>
        </row>
        <row r="445">
          <cell r="B445">
            <v>4231</v>
          </cell>
        </row>
        <row r="446">
          <cell r="B446">
            <v>4232</v>
          </cell>
        </row>
        <row r="447">
          <cell r="B447">
            <v>4233</v>
          </cell>
        </row>
        <row r="448">
          <cell r="B448">
            <v>4234</v>
          </cell>
        </row>
        <row r="449">
          <cell r="B449">
            <v>4235</v>
          </cell>
        </row>
        <row r="450">
          <cell r="B450">
            <v>4239</v>
          </cell>
        </row>
        <row r="451">
          <cell r="B451">
            <v>4241</v>
          </cell>
        </row>
        <row r="452">
          <cell r="B452">
            <v>4242</v>
          </cell>
        </row>
        <row r="453">
          <cell r="B453">
            <v>4251</v>
          </cell>
        </row>
        <row r="454">
          <cell r="B454">
            <v>4252</v>
          </cell>
        </row>
        <row r="455">
          <cell r="B455">
            <v>4253</v>
          </cell>
        </row>
        <row r="456">
          <cell r="B456">
            <v>4261</v>
          </cell>
        </row>
        <row r="457">
          <cell r="B457">
            <v>4262</v>
          </cell>
        </row>
        <row r="458">
          <cell r="B458">
            <v>4263</v>
          </cell>
        </row>
        <row r="459">
          <cell r="B459">
            <v>4264</v>
          </cell>
        </row>
        <row r="460">
          <cell r="B460">
            <v>4265</v>
          </cell>
        </row>
        <row r="461">
          <cell r="B461">
            <v>4266</v>
          </cell>
        </row>
        <row r="462">
          <cell r="B462">
            <v>4267</v>
          </cell>
        </row>
        <row r="463">
          <cell r="B463">
            <v>4271</v>
          </cell>
        </row>
        <row r="464">
          <cell r="B464">
            <v>4272</v>
          </cell>
        </row>
        <row r="465">
          <cell r="B465">
            <v>4291</v>
          </cell>
        </row>
        <row r="466">
          <cell r="B466">
            <v>4292</v>
          </cell>
        </row>
        <row r="467">
          <cell r="B467">
            <v>4293</v>
          </cell>
        </row>
        <row r="468">
          <cell r="B468">
            <v>4294</v>
          </cell>
        </row>
        <row r="469">
          <cell r="B469">
            <v>4294</v>
          </cell>
        </row>
        <row r="470">
          <cell r="B470">
            <v>4295</v>
          </cell>
        </row>
        <row r="471">
          <cell r="B471">
            <v>4296</v>
          </cell>
        </row>
        <row r="472">
          <cell r="B472">
            <v>4297</v>
          </cell>
        </row>
        <row r="473">
          <cell r="B473">
            <v>4298</v>
          </cell>
        </row>
        <row r="474">
          <cell r="B474">
            <v>4299</v>
          </cell>
        </row>
        <row r="475">
          <cell r="B475">
            <v>4313</v>
          </cell>
        </row>
        <row r="476">
          <cell r="B476">
            <v>4331</v>
          </cell>
        </row>
        <row r="477">
          <cell r="B477">
            <v>4332</v>
          </cell>
        </row>
        <row r="478">
          <cell r="B478">
            <v>4341</v>
          </cell>
        </row>
        <row r="479">
          <cell r="B479">
            <v>4350</v>
          </cell>
        </row>
        <row r="480">
          <cell r="B480">
            <v>4381</v>
          </cell>
        </row>
        <row r="481">
          <cell r="B481">
            <v>4383</v>
          </cell>
        </row>
        <row r="482">
          <cell r="B482">
            <v>4411</v>
          </cell>
        </row>
        <row r="483">
          <cell r="B483">
            <v>4413</v>
          </cell>
        </row>
        <row r="484">
          <cell r="B484">
            <v>4414</v>
          </cell>
        </row>
        <row r="485">
          <cell r="B485">
            <v>4416</v>
          </cell>
        </row>
        <row r="486">
          <cell r="B486">
            <v>4417</v>
          </cell>
        </row>
        <row r="487">
          <cell r="B487">
            <v>4419</v>
          </cell>
        </row>
        <row r="488">
          <cell r="B488">
            <v>4421</v>
          </cell>
        </row>
        <row r="489">
          <cell r="B489">
            <v>4422</v>
          </cell>
        </row>
        <row r="490">
          <cell r="B490">
            <v>4423</v>
          </cell>
        </row>
        <row r="491">
          <cell r="B491">
            <v>4431</v>
          </cell>
        </row>
        <row r="492">
          <cell r="B492">
            <v>4432</v>
          </cell>
        </row>
        <row r="493">
          <cell r="B493">
            <v>4433</v>
          </cell>
        </row>
        <row r="494">
          <cell r="B494">
            <v>4441</v>
          </cell>
        </row>
        <row r="495">
          <cell r="B495">
            <v>4442</v>
          </cell>
        </row>
        <row r="496">
          <cell r="B496">
            <v>4443</v>
          </cell>
        </row>
        <row r="497">
          <cell r="B497">
            <v>4444</v>
          </cell>
        </row>
        <row r="498">
          <cell r="B498">
            <v>4445</v>
          </cell>
        </row>
        <row r="499">
          <cell r="B499">
            <v>4447</v>
          </cell>
        </row>
        <row r="500">
          <cell r="B500">
            <v>4448</v>
          </cell>
        </row>
        <row r="501">
          <cell r="B501">
            <v>4451</v>
          </cell>
        </row>
        <row r="502">
          <cell r="B502">
            <v>4452</v>
          </cell>
        </row>
        <row r="503">
          <cell r="B503">
            <v>4453</v>
          </cell>
        </row>
        <row r="504">
          <cell r="B504">
            <v>4454</v>
          </cell>
        </row>
        <row r="505">
          <cell r="B505">
            <v>4455</v>
          </cell>
        </row>
        <row r="506">
          <cell r="B506">
            <v>4461</v>
          </cell>
        </row>
        <row r="507">
          <cell r="B507">
            <v>4462</v>
          </cell>
        </row>
        <row r="508">
          <cell r="B508">
            <v>4481</v>
          </cell>
        </row>
        <row r="509">
          <cell r="B509">
            <v>4482</v>
          </cell>
        </row>
        <row r="510">
          <cell r="B510">
            <v>4483</v>
          </cell>
        </row>
        <row r="511">
          <cell r="B511">
            <v>4491</v>
          </cell>
        </row>
        <row r="512">
          <cell r="B512">
            <v>4492</v>
          </cell>
        </row>
        <row r="513">
          <cell r="B513">
            <v>4493</v>
          </cell>
        </row>
        <row r="514">
          <cell r="B514">
            <v>4511</v>
          </cell>
        </row>
        <row r="515">
          <cell r="B515">
            <v>4521</v>
          </cell>
        </row>
        <row r="516">
          <cell r="B516">
            <v>4522</v>
          </cell>
        </row>
        <row r="517">
          <cell r="B517">
            <v>4523</v>
          </cell>
        </row>
        <row r="518">
          <cell r="B518">
            <v>4525</v>
          </cell>
        </row>
        <row r="519">
          <cell r="B519">
            <v>4526</v>
          </cell>
        </row>
        <row r="520">
          <cell r="B520">
            <v>4531</v>
          </cell>
        </row>
        <row r="521">
          <cell r="B521">
            <v>4532</v>
          </cell>
        </row>
        <row r="522">
          <cell r="B522">
            <v>4533</v>
          </cell>
        </row>
        <row r="523">
          <cell r="B523">
            <v>4534</v>
          </cell>
        </row>
        <row r="524">
          <cell r="B524">
            <v>4535</v>
          </cell>
        </row>
        <row r="525">
          <cell r="B525">
            <v>4541</v>
          </cell>
        </row>
        <row r="526">
          <cell r="B526">
            <v>4542</v>
          </cell>
        </row>
        <row r="527">
          <cell r="B527">
            <v>4543</v>
          </cell>
        </row>
        <row r="528">
          <cell r="B528">
            <v>4544</v>
          </cell>
        </row>
        <row r="529">
          <cell r="B529">
            <v>4545</v>
          </cell>
        </row>
        <row r="530">
          <cell r="B530">
            <v>4551</v>
          </cell>
        </row>
        <row r="531">
          <cell r="B531">
            <v>4811</v>
          </cell>
        </row>
        <row r="532">
          <cell r="B532">
            <v>4815</v>
          </cell>
        </row>
        <row r="533">
          <cell r="B533">
            <v>4816</v>
          </cell>
        </row>
        <row r="534">
          <cell r="B534">
            <v>4817</v>
          </cell>
        </row>
        <row r="535">
          <cell r="B535">
            <v>4818</v>
          </cell>
        </row>
        <row r="536">
          <cell r="B536">
            <v>4819</v>
          </cell>
        </row>
        <row r="537">
          <cell r="B537">
            <v>4821</v>
          </cell>
        </row>
        <row r="538">
          <cell r="B538">
            <v>4822</v>
          </cell>
        </row>
        <row r="539">
          <cell r="B539">
            <v>4831</v>
          </cell>
        </row>
        <row r="540">
          <cell r="B540">
            <v>4832</v>
          </cell>
        </row>
        <row r="541">
          <cell r="B541">
            <v>4833</v>
          </cell>
        </row>
        <row r="542">
          <cell r="B542">
            <v>4841</v>
          </cell>
        </row>
        <row r="543">
          <cell r="B543">
            <v>4842</v>
          </cell>
        </row>
        <row r="544">
          <cell r="B544">
            <v>4843</v>
          </cell>
        </row>
        <row r="545">
          <cell r="B545">
            <v>4844</v>
          </cell>
        </row>
        <row r="546">
          <cell r="B546">
            <v>4845</v>
          </cell>
        </row>
        <row r="547">
          <cell r="B547">
            <v>4846</v>
          </cell>
        </row>
        <row r="548">
          <cell r="B548">
            <v>4847</v>
          </cell>
        </row>
        <row r="549">
          <cell r="B549">
            <v>4848</v>
          </cell>
        </row>
        <row r="550">
          <cell r="B550">
            <v>4848</v>
          </cell>
        </row>
        <row r="551">
          <cell r="B551">
            <v>4848</v>
          </cell>
        </row>
        <row r="552">
          <cell r="B552">
            <v>4849</v>
          </cell>
        </row>
        <row r="553">
          <cell r="B553">
            <v>4851</v>
          </cell>
        </row>
        <row r="554">
          <cell r="B554">
            <v>4851</v>
          </cell>
        </row>
        <row r="555">
          <cell r="B555">
            <v>4851</v>
          </cell>
        </row>
        <row r="556">
          <cell r="B556">
            <v>4851</v>
          </cell>
        </row>
        <row r="557">
          <cell r="B557">
            <v>4851</v>
          </cell>
        </row>
        <row r="558">
          <cell r="B558">
            <v>4852</v>
          </cell>
        </row>
        <row r="559">
          <cell r="B559">
            <v>4852</v>
          </cell>
        </row>
        <row r="560">
          <cell r="B560">
            <v>4852</v>
          </cell>
        </row>
        <row r="561">
          <cell r="B561">
            <v>4852</v>
          </cell>
        </row>
        <row r="562">
          <cell r="B562">
            <v>4852</v>
          </cell>
        </row>
        <row r="563">
          <cell r="B563">
            <v>4852</v>
          </cell>
        </row>
        <row r="564">
          <cell r="B564">
            <v>4852</v>
          </cell>
        </row>
        <row r="565">
          <cell r="B565">
            <v>4852</v>
          </cell>
        </row>
        <row r="566">
          <cell r="B566">
            <v>4861</v>
          </cell>
        </row>
        <row r="567">
          <cell r="B567">
            <v>4862</v>
          </cell>
        </row>
        <row r="568">
          <cell r="B568">
            <v>4871</v>
          </cell>
        </row>
        <row r="569">
          <cell r="B569">
            <v>4872</v>
          </cell>
        </row>
        <row r="570">
          <cell r="B570">
            <v>4873</v>
          </cell>
        </row>
        <row r="571">
          <cell r="B571">
            <v>4874</v>
          </cell>
        </row>
        <row r="572">
          <cell r="B572">
            <v>4875</v>
          </cell>
        </row>
        <row r="573">
          <cell r="B573">
            <v>4876</v>
          </cell>
        </row>
        <row r="574">
          <cell r="B574">
            <v>4877</v>
          </cell>
        </row>
        <row r="575">
          <cell r="B575">
            <v>4878</v>
          </cell>
        </row>
        <row r="576">
          <cell r="B576">
            <v>4879</v>
          </cell>
        </row>
        <row r="577">
          <cell r="B577">
            <v>4881</v>
          </cell>
        </row>
        <row r="578">
          <cell r="B578">
            <v>4882</v>
          </cell>
        </row>
        <row r="579">
          <cell r="B579">
            <v>4891</v>
          </cell>
        </row>
        <row r="580">
          <cell r="B580">
            <v>4892</v>
          </cell>
        </row>
        <row r="581">
          <cell r="B581">
            <v>4893</v>
          </cell>
        </row>
        <row r="582">
          <cell r="B582">
            <v>4894</v>
          </cell>
        </row>
        <row r="583">
          <cell r="B583">
            <v>4895</v>
          </cell>
        </row>
        <row r="584">
          <cell r="B584">
            <v>4896</v>
          </cell>
        </row>
        <row r="585">
          <cell r="B585">
            <v>4897</v>
          </cell>
        </row>
        <row r="586">
          <cell r="B586">
            <v>4898</v>
          </cell>
        </row>
        <row r="587">
          <cell r="B587">
            <v>4899</v>
          </cell>
        </row>
        <row r="588">
          <cell r="B588">
            <v>5011</v>
          </cell>
        </row>
        <row r="589">
          <cell r="B589">
            <v>5019</v>
          </cell>
        </row>
        <row r="590">
          <cell r="B590">
            <v>5023</v>
          </cell>
        </row>
        <row r="591">
          <cell r="B591">
            <v>5031</v>
          </cell>
        </row>
        <row r="592">
          <cell r="B592">
            <v>5032</v>
          </cell>
        </row>
        <row r="593">
          <cell r="B593">
            <v>5033</v>
          </cell>
        </row>
        <row r="594">
          <cell r="B594">
            <v>5034</v>
          </cell>
        </row>
        <row r="595">
          <cell r="B595">
            <v>5041</v>
          </cell>
        </row>
        <row r="596">
          <cell r="B596">
            <v>5042</v>
          </cell>
        </row>
        <row r="597">
          <cell r="B597">
            <v>5043</v>
          </cell>
        </row>
        <row r="598">
          <cell r="B598">
            <v>5051</v>
          </cell>
        </row>
        <row r="599">
          <cell r="B599">
            <v>5053</v>
          </cell>
        </row>
        <row r="600">
          <cell r="B600">
            <v>5061</v>
          </cell>
        </row>
        <row r="601">
          <cell r="B601">
            <v>5062</v>
          </cell>
        </row>
        <row r="602">
          <cell r="B602">
            <v>5063</v>
          </cell>
        </row>
        <row r="603">
          <cell r="B603">
            <v>5064</v>
          </cell>
        </row>
        <row r="604">
          <cell r="B604">
            <v>5065</v>
          </cell>
        </row>
        <row r="605">
          <cell r="B605">
            <v>5066</v>
          </cell>
        </row>
        <row r="606">
          <cell r="B606">
            <v>5071</v>
          </cell>
        </row>
        <row r="607">
          <cell r="B607">
            <v>5072</v>
          </cell>
        </row>
        <row r="608">
          <cell r="B608">
            <v>5073</v>
          </cell>
        </row>
        <row r="609">
          <cell r="B609">
            <v>5074</v>
          </cell>
        </row>
        <row r="610">
          <cell r="B610">
            <v>5075</v>
          </cell>
        </row>
        <row r="611">
          <cell r="B611">
            <v>5076</v>
          </cell>
        </row>
        <row r="612">
          <cell r="B612">
            <v>5081</v>
          </cell>
        </row>
        <row r="613">
          <cell r="B613">
            <v>5082</v>
          </cell>
        </row>
        <row r="614">
          <cell r="B614">
            <v>5083</v>
          </cell>
        </row>
        <row r="615">
          <cell r="B615">
            <v>5084</v>
          </cell>
        </row>
        <row r="616">
          <cell r="B616">
            <v>5085</v>
          </cell>
        </row>
        <row r="617">
          <cell r="B617">
            <v>5086</v>
          </cell>
        </row>
        <row r="618">
          <cell r="B618">
            <v>5087</v>
          </cell>
        </row>
        <row r="619">
          <cell r="B619">
            <v>5088</v>
          </cell>
        </row>
        <row r="620">
          <cell r="B620">
            <v>5111</v>
          </cell>
        </row>
        <row r="621">
          <cell r="B621">
            <v>5112</v>
          </cell>
        </row>
        <row r="622">
          <cell r="B622">
            <v>5113</v>
          </cell>
        </row>
        <row r="623">
          <cell r="B623">
            <v>5114</v>
          </cell>
        </row>
        <row r="624">
          <cell r="B624">
            <v>5121</v>
          </cell>
        </row>
        <row r="625">
          <cell r="B625">
            <v>5122</v>
          </cell>
        </row>
        <row r="626">
          <cell r="B626">
            <v>5123</v>
          </cell>
        </row>
        <row r="627">
          <cell r="B627">
            <v>5124</v>
          </cell>
        </row>
        <row r="628">
          <cell r="B628">
            <v>5131</v>
          </cell>
        </row>
        <row r="629">
          <cell r="B629">
            <v>5132</v>
          </cell>
        </row>
        <row r="630">
          <cell r="B630">
            <v>5133</v>
          </cell>
        </row>
        <row r="631">
          <cell r="B631">
            <v>5134</v>
          </cell>
        </row>
        <row r="632">
          <cell r="B632">
            <v>5135</v>
          </cell>
        </row>
        <row r="633">
          <cell r="B633">
            <v>5143</v>
          </cell>
        </row>
        <row r="634">
          <cell r="B634">
            <v>5151</v>
          </cell>
        </row>
        <row r="635">
          <cell r="B635">
            <v>5152</v>
          </cell>
        </row>
        <row r="636">
          <cell r="B636">
            <v>5153</v>
          </cell>
        </row>
        <row r="637">
          <cell r="B637">
            <v>5154</v>
          </cell>
        </row>
        <row r="638">
          <cell r="B638">
            <v>5161</v>
          </cell>
        </row>
        <row r="639">
          <cell r="B639">
            <v>5162</v>
          </cell>
        </row>
        <row r="640">
          <cell r="B640">
            <v>5170</v>
          </cell>
        </row>
        <row r="641">
          <cell r="B641">
            <v>5181</v>
          </cell>
        </row>
        <row r="642">
          <cell r="B642">
            <v>5182</v>
          </cell>
        </row>
        <row r="643">
          <cell r="B643">
            <v>5190</v>
          </cell>
        </row>
        <row r="644">
          <cell r="B644">
            <v>5511</v>
          </cell>
        </row>
        <row r="645">
          <cell r="B645">
            <v>5512</v>
          </cell>
        </row>
        <row r="646">
          <cell r="B646">
            <v>5513</v>
          </cell>
        </row>
        <row r="647">
          <cell r="B647">
            <v>5521</v>
          </cell>
        </row>
        <row r="648">
          <cell r="B648">
            <v>5522</v>
          </cell>
        </row>
        <row r="649">
          <cell r="B649">
            <v>5524</v>
          </cell>
        </row>
        <row r="650">
          <cell r="B650">
            <v>5525</v>
          </cell>
        </row>
        <row r="651">
          <cell r="B651">
            <v>5526</v>
          </cell>
        </row>
        <row r="652">
          <cell r="B652">
            <v>5527</v>
          </cell>
        </row>
        <row r="653">
          <cell r="B653">
            <v>5531</v>
          </cell>
        </row>
        <row r="654">
          <cell r="B654">
            <v>5532</v>
          </cell>
        </row>
        <row r="655">
          <cell r="B655">
            <v>5533</v>
          </cell>
        </row>
        <row r="656">
          <cell r="B656">
            <v>5541</v>
          </cell>
        </row>
        <row r="657">
          <cell r="B657">
            <v>5551</v>
          </cell>
        </row>
        <row r="658">
          <cell r="B658">
            <v>5552</v>
          </cell>
        </row>
        <row r="659">
          <cell r="B659">
            <v>5590</v>
          </cell>
        </row>
        <row r="660">
          <cell r="B660">
            <v>6012</v>
          </cell>
        </row>
        <row r="661">
          <cell r="B661">
            <v>6013</v>
          </cell>
        </row>
        <row r="662">
          <cell r="B662">
            <v>6014</v>
          </cell>
        </row>
        <row r="663">
          <cell r="B663">
            <v>6015</v>
          </cell>
        </row>
        <row r="664">
          <cell r="B664">
            <v>6016</v>
          </cell>
        </row>
        <row r="665">
          <cell r="B665">
            <v>6017</v>
          </cell>
        </row>
        <row r="666">
          <cell r="B666">
            <v>6018</v>
          </cell>
        </row>
        <row r="667">
          <cell r="B667">
            <v>6021</v>
          </cell>
        </row>
        <row r="668">
          <cell r="B668">
            <v>6022</v>
          </cell>
        </row>
        <row r="669">
          <cell r="B669">
            <v>6030</v>
          </cell>
        </row>
        <row r="670">
          <cell r="B670">
            <v>6041</v>
          </cell>
        </row>
        <row r="671">
          <cell r="B671">
            <v>6042</v>
          </cell>
        </row>
        <row r="672">
          <cell r="B672">
            <v>6052</v>
          </cell>
        </row>
        <row r="673">
          <cell r="B673">
            <v>6311</v>
          </cell>
        </row>
        <row r="674">
          <cell r="B674">
            <v>6312</v>
          </cell>
        </row>
        <row r="675">
          <cell r="B675">
            <v>6351</v>
          </cell>
        </row>
        <row r="676">
          <cell r="B676">
            <v>6352</v>
          </cell>
        </row>
        <row r="677">
          <cell r="B677">
            <v>6371</v>
          </cell>
        </row>
        <row r="678">
          <cell r="B678">
            <v>6411</v>
          </cell>
        </row>
        <row r="679">
          <cell r="B679">
            <v>6412</v>
          </cell>
        </row>
        <row r="680">
          <cell r="B680">
            <v>6421</v>
          </cell>
        </row>
        <row r="681">
          <cell r="B681">
            <v>6422</v>
          </cell>
        </row>
        <row r="682">
          <cell r="B682">
            <v>6511</v>
          </cell>
        </row>
        <row r="683">
          <cell r="B683">
            <v>6512</v>
          </cell>
        </row>
        <row r="684">
          <cell r="B684">
            <v>6521</v>
          </cell>
        </row>
        <row r="685">
          <cell r="B685">
            <v>6531</v>
          </cell>
        </row>
        <row r="686">
          <cell r="B686">
            <v>6532</v>
          </cell>
        </row>
        <row r="687">
          <cell r="B687">
            <v>6541</v>
          </cell>
        </row>
        <row r="688">
          <cell r="B688">
            <v>6550</v>
          </cell>
        </row>
        <row r="689">
          <cell r="B689">
            <v>6611</v>
          </cell>
        </row>
        <row r="690">
          <cell r="B690">
            <v>6612</v>
          </cell>
        </row>
        <row r="691">
          <cell r="B691">
            <v>6613</v>
          </cell>
        </row>
        <row r="692">
          <cell r="B692">
            <v>6614</v>
          </cell>
        </row>
        <row r="693">
          <cell r="B693">
            <v>6615</v>
          </cell>
        </row>
        <row r="694">
          <cell r="B694">
            <v>6616</v>
          </cell>
        </row>
        <row r="695">
          <cell r="B695">
            <v>6617</v>
          </cell>
        </row>
        <row r="696">
          <cell r="B696">
            <v>6618</v>
          </cell>
        </row>
        <row r="697">
          <cell r="B697">
            <v>6619</v>
          </cell>
        </row>
        <row r="698">
          <cell r="B698">
            <v>6651</v>
          </cell>
        </row>
        <row r="699">
          <cell r="B699">
            <v>6671</v>
          </cell>
        </row>
        <row r="700">
          <cell r="B700">
            <v>6672</v>
          </cell>
        </row>
        <row r="701">
          <cell r="B701">
            <v>7011</v>
          </cell>
        </row>
        <row r="702">
          <cell r="B702">
            <v>7012</v>
          </cell>
        </row>
        <row r="703">
          <cell r="B703">
            <v>7013</v>
          </cell>
        </row>
        <row r="704">
          <cell r="B704">
            <v>7021</v>
          </cell>
        </row>
        <row r="705">
          <cell r="B705">
            <v>7022</v>
          </cell>
        </row>
        <row r="706">
          <cell r="B706">
            <v>7031</v>
          </cell>
        </row>
        <row r="707">
          <cell r="B707">
            <v>7032</v>
          </cell>
        </row>
        <row r="708">
          <cell r="B708">
            <v>7033</v>
          </cell>
        </row>
        <row r="709">
          <cell r="B709">
            <v>7034</v>
          </cell>
        </row>
        <row r="710">
          <cell r="B710">
            <v>7121</v>
          </cell>
        </row>
        <row r="711">
          <cell r="B711">
            <v>7122</v>
          </cell>
        </row>
        <row r="712">
          <cell r="B712">
            <v>7123</v>
          </cell>
        </row>
        <row r="713">
          <cell r="B713">
            <v>7124</v>
          </cell>
        </row>
        <row r="714">
          <cell r="B714">
            <v>7125</v>
          </cell>
        </row>
        <row r="715">
          <cell r="B715">
            <v>7131</v>
          </cell>
        </row>
        <row r="716">
          <cell r="B716">
            <v>7132</v>
          </cell>
        </row>
        <row r="717">
          <cell r="B717">
            <v>7133</v>
          </cell>
        </row>
        <row r="718">
          <cell r="B718">
            <v>7134</v>
          </cell>
        </row>
        <row r="719">
          <cell r="B719">
            <v>7135</v>
          </cell>
        </row>
        <row r="720">
          <cell r="B720">
            <v>7141</v>
          </cell>
        </row>
        <row r="721">
          <cell r="B721">
            <v>7142</v>
          </cell>
        </row>
        <row r="722">
          <cell r="B722">
            <v>7151</v>
          </cell>
        </row>
        <row r="723">
          <cell r="B723">
            <v>7152</v>
          </cell>
        </row>
        <row r="724">
          <cell r="B724">
            <v>7153</v>
          </cell>
        </row>
        <row r="725">
          <cell r="B725">
            <v>7154</v>
          </cell>
        </row>
        <row r="726">
          <cell r="B726">
            <v>7155</v>
          </cell>
        </row>
        <row r="727">
          <cell r="B727">
            <v>7161</v>
          </cell>
        </row>
        <row r="728">
          <cell r="B728">
            <v>7162</v>
          </cell>
        </row>
        <row r="729">
          <cell r="B729">
            <v>7163</v>
          </cell>
        </row>
        <row r="730">
          <cell r="B730">
            <v>7170</v>
          </cell>
        </row>
        <row r="731">
          <cell r="B731">
            <v>7173</v>
          </cell>
        </row>
        <row r="732">
          <cell r="B732">
            <v>7180</v>
          </cell>
        </row>
        <row r="733">
          <cell r="B733">
            <v>7190</v>
          </cell>
        </row>
        <row r="734">
          <cell r="B734">
            <v>7211</v>
          </cell>
        </row>
        <row r="735">
          <cell r="B735">
            <v>7212</v>
          </cell>
        </row>
        <row r="736">
          <cell r="B736">
            <v>7213</v>
          </cell>
        </row>
        <row r="737">
          <cell r="B737">
            <v>7214</v>
          </cell>
        </row>
        <row r="738">
          <cell r="B738">
            <v>7215</v>
          </cell>
        </row>
        <row r="739">
          <cell r="B739">
            <v>7221</v>
          </cell>
        </row>
        <row r="740">
          <cell r="B740">
            <v>7222</v>
          </cell>
        </row>
        <row r="741">
          <cell r="B741">
            <v>7223</v>
          </cell>
        </row>
        <row r="742">
          <cell r="B742">
            <v>7224</v>
          </cell>
        </row>
        <row r="743">
          <cell r="B743">
            <v>7225</v>
          </cell>
        </row>
        <row r="744">
          <cell r="B744">
            <v>7226</v>
          </cell>
        </row>
        <row r="745">
          <cell r="B745">
            <v>7231</v>
          </cell>
        </row>
        <row r="746">
          <cell r="B746">
            <v>7232</v>
          </cell>
        </row>
        <row r="747">
          <cell r="B747">
            <v>7233</v>
          </cell>
        </row>
        <row r="748">
          <cell r="B748">
            <v>7241</v>
          </cell>
        </row>
        <row r="749">
          <cell r="B749">
            <v>7242</v>
          </cell>
        </row>
        <row r="750">
          <cell r="B750">
            <v>7251</v>
          </cell>
        </row>
        <row r="751">
          <cell r="B751">
            <v>7254</v>
          </cell>
        </row>
        <row r="752">
          <cell r="B752">
            <v>7259</v>
          </cell>
        </row>
        <row r="753">
          <cell r="B753">
            <v>7261</v>
          </cell>
        </row>
        <row r="754">
          <cell r="B754">
            <v>7271</v>
          </cell>
        </row>
        <row r="755">
          <cell r="B755">
            <v>7272</v>
          </cell>
        </row>
        <row r="756">
          <cell r="B756">
            <v>7281</v>
          </cell>
        </row>
        <row r="757">
          <cell r="B757">
            <v>7282</v>
          </cell>
        </row>
        <row r="758">
          <cell r="B758">
            <v>7291</v>
          </cell>
        </row>
        <row r="759">
          <cell r="B759">
            <v>7292</v>
          </cell>
        </row>
        <row r="760">
          <cell r="B760">
            <v>7311</v>
          </cell>
        </row>
        <row r="761">
          <cell r="B761">
            <v>7312</v>
          </cell>
        </row>
        <row r="762">
          <cell r="B762">
            <v>7321</v>
          </cell>
        </row>
        <row r="763">
          <cell r="B763">
            <v>7322</v>
          </cell>
        </row>
        <row r="764">
          <cell r="B764">
            <v>7330</v>
          </cell>
        </row>
        <row r="765">
          <cell r="B765">
            <v>7341</v>
          </cell>
        </row>
        <row r="766">
          <cell r="B766">
            <v>7342</v>
          </cell>
        </row>
        <row r="767">
          <cell r="B767">
            <v>7343</v>
          </cell>
        </row>
        <row r="768">
          <cell r="B768">
            <v>7511</v>
          </cell>
        </row>
        <row r="769">
          <cell r="B769">
            <v>7512</v>
          </cell>
        </row>
        <row r="770">
          <cell r="B770">
            <v>7513</v>
          </cell>
        </row>
        <row r="771">
          <cell r="B771">
            <v>7521</v>
          </cell>
        </row>
        <row r="772">
          <cell r="B772">
            <v>7523</v>
          </cell>
        </row>
        <row r="773">
          <cell r="B773">
            <v>7524</v>
          </cell>
        </row>
        <row r="774">
          <cell r="B774">
            <v>7525</v>
          </cell>
        </row>
        <row r="775">
          <cell r="B775">
            <v>7531</v>
          </cell>
        </row>
        <row r="776">
          <cell r="B776">
            <v>7532</v>
          </cell>
        </row>
        <row r="777">
          <cell r="B777">
            <v>7533</v>
          </cell>
        </row>
        <row r="778">
          <cell r="B778">
            <v>7534</v>
          </cell>
        </row>
        <row r="779">
          <cell r="B779">
            <v>7711</v>
          </cell>
        </row>
        <row r="780">
          <cell r="B780">
            <v>7712</v>
          </cell>
        </row>
        <row r="781">
          <cell r="B781">
            <v>7721</v>
          </cell>
        </row>
        <row r="782">
          <cell r="B782">
            <v>7722</v>
          </cell>
        </row>
        <row r="783">
          <cell r="B783">
            <v>7723</v>
          </cell>
        </row>
        <row r="784">
          <cell r="B784">
            <v>7731</v>
          </cell>
        </row>
        <row r="785">
          <cell r="B785">
            <v>7732</v>
          </cell>
        </row>
        <row r="786">
          <cell r="B786">
            <v>7733</v>
          </cell>
        </row>
        <row r="787">
          <cell r="B787">
            <v>7734</v>
          </cell>
        </row>
        <row r="788">
          <cell r="B788">
            <v>7740</v>
          </cell>
        </row>
        <row r="789">
          <cell r="B789">
            <v>7751</v>
          </cell>
        </row>
        <row r="790">
          <cell r="B790">
            <v>7761</v>
          </cell>
        </row>
        <row r="791">
          <cell r="B791">
            <v>7770</v>
          </cell>
        </row>
        <row r="792">
          <cell r="B792">
            <v>7781</v>
          </cell>
        </row>
        <row r="793">
          <cell r="B793">
            <v>7782</v>
          </cell>
        </row>
        <row r="794">
          <cell r="B794">
            <v>7783</v>
          </cell>
        </row>
        <row r="795">
          <cell r="B795">
            <v>7784</v>
          </cell>
        </row>
        <row r="796">
          <cell r="B796">
            <v>7785</v>
          </cell>
        </row>
        <row r="797">
          <cell r="B797">
            <v>7790</v>
          </cell>
        </row>
        <row r="798">
          <cell r="B798">
            <v>7911</v>
          </cell>
        </row>
        <row r="799">
          <cell r="B799">
            <v>7912</v>
          </cell>
        </row>
        <row r="800">
          <cell r="B800">
            <v>7913</v>
          </cell>
        </row>
        <row r="801">
          <cell r="B801">
            <v>7914</v>
          </cell>
        </row>
        <row r="802">
          <cell r="B802">
            <v>7921</v>
          </cell>
        </row>
        <row r="803">
          <cell r="B803">
            <v>7922</v>
          </cell>
        </row>
        <row r="804">
          <cell r="B804">
            <v>7931</v>
          </cell>
        </row>
        <row r="805">
          <cell r="B805">
            <v>7932</v>
          </cell>
        </row>
        <row r="806">
          <cell r="B806">
            <v>7933</v>
          </cell>
        </row>
        <row r="807">
          <cell r="B807">
            <v>7934</v>
          </cell>
        </row>
        <row r="808">
          <cell r="B808">
            <v>7941</v>
          </cell>
        </row>
        <row r="809">
          <cell r="B809">
            <v>7942</v>
          </cell>
        </row>
        <row r="810">
          <cell r="B810">
            <v>7943</v>
          </cell>
        </row>
        <row r="811">
          <cell r="B811">
            <v>7951</v>
          </cell>
        </row>
        <row r="812">
          <cell r="B812">
            <v>7952</v>
          </cell>
        </row>
        <row r="813">
          <cell r="B813">
            <v>7953</v>
          </cell>
        </row>
        <row r="814">
          <cell r="B814">
            <v>7954</v>
          </cell>
        </row>
        <row r="815">
          <cell r="B815">
            <v>7955</v>
          </cell>
        </row>
        <row r="816">
          <cell r="B816">
            <v>7956</v>
          </cell>
        </row>
        <row r="817">
          <cell r="B817">
            <v>7957</v>
          </cell>
        </row>
        <row r="818">
          <cell r="B818">
            <v>7961</v>
          </cell>
        </row>
        <row r="819">
          <cell r="B819">
            <v>7962</v>
          </cell>
        </row>
        <row r="820">
          <cell r="B820">
            <v>7963</v>
          </cell>
        </row>
        <row r="821">
          <cell r="B821">
            <v>7971</v>
          </cell>
        </row>
        <row r="822">
          <cell r="B822">
            <v>7972</v>
          </cell>
        </row>
        <row r="823">
          <cell r="B823">
            <v>7981</v>
          </cell>
        </row>
        <row r="824">
          <cell r="B824">
            <v>7982</v>
          </cell>
        </row>
        <row r="825">
          <cell r="B825">
            <v>7991</v>
          </cell>
        </row>
        <row r="826">
          <cell r="B826">
            <v>7992</v>
          </cell>
        </row>
        <row r="827">
          <cell r="B827">
            <v>7993</v>
          </cell>
        </row>
        <row r="828">
          <cell r="B828">
            <v>7994</v>
          </cell>
        </row>
        <row r="829">
          <cell r="B829">
            <v>7995</v>
          </cell>
        </row>
        <row r="830">
          <cell r="B830">
            <v>7996</v>
          </cell>
        </row>
        <row r="831">
          <cell r="B831">
            <v>7997</v>
          </cell>
        </row>
        <row r="832">
          <cell r="B832">
            <v>7998</v>
          </cell>
        </row>
        <row r="833">
          <cell r="B833">
            <v>7999</v>
          </cell>
        </row>
        <row r="834">
          <cell r="B834">
            <v>8021</v>
          </cell>
        </row>
        <row r="835">
          <cell r="B835">
            <v>8031</v>
          </cell>
        </row>
        <row r="836">
          <cell r="B836">
            <v>8032</v>
          </cell>
        </row>
        <row r="837">
          <cell r="B837">
            <v>8033</v>
          </cell>
        </row>
        <row r="838">
          <cell r="B838">
            <v>8034</v>
          </cell>
        </row>
        <row r="839">
          <cell r="B839">
            <v>8041</v>
          </cell>
        </row>
        <row r="840">
          <cell r="B840">
            <v>8042</v>
          </cell>
        </row>
        <row r="841">
          <cell r="B841">
            <v>8043</v>
          </cell>
        </row>
        <row r="842">
          <cell r="B842">
            <v>8049</v>
          </cell>
        </row>
        <row r="843">
          <cell r="B843">
            <v>8051</v>
          </cell>
        </row>
        <row r="844">
          <cell r="B844">
            <v>8052</v>
          </cell>
        </row>
        <row r="845">
          <cell r="B845">
            <v>8053</v>
          </cell>
        </row>
        <row r="846">
          <cell r="B846">
            <v>8054</v>
          </cell>
        </row>
        <row r="847">
          <cell r="B847">
            <v>8055</v>
          </cell>
        </row>
        <row r="848">
          <cell r="B848">
            <v>8056</v>
          </cell>
        </row>
        <row r="849">
          <cell r="B849">
            <v>8057</v>
          </cell>
        </row>
        <row r="850">
          <cell r="B850">
            <v>8058</v>
          </cell>
        </row>
        <row r="851">
          <cell r="B851">
            <v>8059</v>
          </cell>
        </row>
        <row r="852">
          <cell r="B852">
            <v>8061</v>
          </cell>
        </row>
        <row r="853">
          <cell r="B853">
            <v>8062</v>
          </cell>
        </row>
        <row r="854">
          <cell r="B854">
            <v>8063</v>
          </cell>
        </row>
        <row r="855">
          <cell r="B855">
            <v>8064</v>
          </cell>
        </row>
        <row r="856">
          <cell r="B856">
            <v>8065</v>
          </cell>
        </row>
        <row r="857">
          <cell r="B857">
            <v>8066</v>
          </cell>
        </row>
        <row r="858">
          <cell r="B858">
            <v>8511</v>
          </cell>
        </row>
        <row r="859">
          <cell r="B859">
            <v>8512</v>
          </cell>
        </row>
        <row r="860">
          <cell r="B860">
            <v>8513</v>
          </cell>
        </row>
        <row r="861">
          <cell r="B861">
            <v>8514</v>
          </cell>
        </row>
        <row r="862">
          <cell r="B862">
            <v>8515</v>
          </cell>
        </row>
        <row r="863">
          <cell r="B863">
            <v>8516</v>
          </cell>
        </row>
        <row r="864">
          <cell r="B864">
            <v>8517</v>
          </cell>
        </row>
        <row r="865">
          <cell r="B865">
            <v>8520</v>
          </cell>
        </row>
        <row r="866">
          <cell r="B866">
            <v>8521</v>
          </cell>
        </row>
        <row r="867">
          <cell r="B867">
            <v>8531</v>
          </cell>
        </row>
        <row r="868">
          <cell r="B868">
            <v>8532</v>
          </cell>
        </row>
        <row r="869">
          <cell r="B869">
            <v>9040</v>
          </cell>
        </row>
        <row r="870">
          <cell r="B870">
            <v>9041</v>
          </cell>
        </row>
        <row r="871">
          <cell r="B871">
            <v>9042</v>
          </cell>
        </row>
        <row r="872">
          <cell r="B872">
            <v>9043</v>
          </cell>
        </row>
        <row r="873">
          <cell r="B873">
            <v>9044</v>
          </cell>
        </row>
        <row r="874">
          <cell r="B874">
            <v>9045</v>
          </cell>
        </row>
        <row r="875">
          <cell r="B875">
            <v>9046</v>
          </cell>
        </row>
        <row r="876">
          <cell r="B876">
            <v>9047</v>
          </cell>
        </row>
        <row r="877">
          <cell r="B877">
            <v>9048</v>
          </cell>
        </row>
        <row r="878">
          <cell r="B878">
            <v>9049</v>
          </cell>
        </row>
        <row r="879">
          <cell r="B879">
            <v>9051</v>
          </cell>
        </row>
        <row r="880">
          <cell r="B880">
            <v>9052</v>
          </cell>
        </row>
        <row r="881">
          <cell r="B881">
            <v>9053</v>
          </cell>
        </row>
        <row r="882">
          <cell r="B882">
            <v>9061</v>
          </cell>
        </row>
        <row r="883">
          <cell r="B883">
            <v>9062</v>
          </cell>
        </row>
        <row r="884">
          <cell r="B884">
            <v>9063</v>
          </cell>
        </row>
        <row r="885">
          <cell r="B885">
            <v>9064</v>
          </cell>
        </row>
        <row r="886">
          <cell r="B886">
            <v>9065</v>
          </cell>
        </row>
        <row r="887">
          <cell r="B887">
            <v>9066</v>
          </cell>
        </row>
        <row r="888">
          <cell r="B888">
            <v>9067</v>
          </cell>
        </row>
        <row r="889">
          <cell r="B889">
            <v>9068</v>
          </cell>
        </row>
        <row r="890">
          <cell r="B890">
            <v>9069</v>
          </cell>
        </row>
        <row r="891">
          <cell r="B891">
            <v>9071</v>
          </cell>
        </row>
        <row r="892">
          <cell r="B892">
            <v>9072</v>
          </cell>
        </row>
        <row r="893">
          <cell r="B893">
            <v>9073</v>
          </cell>
        </row>
        <row r="894">
          <cell r="B894">
            <v>9074</v>
          </cell>
        </row>
        <row r="895">
          <cell r="B895">
            <v>9091</v>
          </cell>
        </row>
        <row r="896">
          <cell r="B896">
            <v>9092</v>
          </cell>
        </row>
        <row r="897">
          <cell r="B897">
            <v>9211</v>
          </cell>
        </row>
        <row r="898">
          <cell r="B898">
            <v>9212</v>
          </cell>
        </row>
        <row r="899">
          <cell r="B899">
            <v>9222</v>
          </cell>
        </row>
        <row r="900">
          <cell r="B900">
            <v>9223</v>
          </cell>
        </row>
        <row r="901">
          <cell r="B901">
            <v>9231</v>
          </cell>
        </row>
        <row r="902">
          <cell r="B902">
            <v>9232</v>
          </cell>
        </row>
        <row r="903">
          <cell r="B903">
            <v>9233</v>
          </cell>
        </row>
        <row r="904">
          <cell r="B904">
            <v>9234</v>
          </cell>
        </row>
        <row r="905">
          <cell r="B905">
            <v>9235</v>
          </cell>
        </row>
        <row r="906">
          <cell r="B906">
            <v>9236</v>
          </cell>
        </row>
        <row r="907">
          <cell r="B907">
            <v>9237</v>
          </cell>
        </row>
        <row r="908">
          <cell r="B908">
            <v>9240</v>
          </cell>
        </row>
        <row r="909">
          <cell r="B909">
            <v>9251</v>
          </cell>
        </row>
        <row r="910">
          <cell r="B910">
            <v>9252</v>
          </cell>
        </row>
        <row r="911">
          <cell r="B911">
            <v>9253</v>
          </cell>
        </row>
        <row r="912">
          <cell r="B912">
            <v>9261</v>
          </cell>
        </row>
        <row r="913">
          <cell r="B913">
            <v>9262</v>
          </cell>
        </row>
        <row r="914">
          <cell r="B914">
            <v>9270</v>
          </cell>
        </row>
        <row r="915">
          <cell r="B915">
            <v>9811</v>
          </cell>
        </row>
        <row r="916">
          <cell r="B916">
            <v>9812</v>
          </cell>
        </row>
        <row r="917">
          <cell r="B917">
            <v>9813</v>
          </cell>
        </row>
        <row r="918">
          <cell r="B918">
            <v>9820</v>
          </cell>
        </row>
        <row r="919">
          <cell r="B919">
            <v>9831</v>
          </cell>
        </row>
        <row r="920">
          <cell r="B920">
            <v>9832</v>
          </cell>
        </row>
        <row r="921">
          <cell r="B921">
            <v>9834</v>
          </cell>
        </row>
        <row r="922">
          <cell r="B922">
            <v>9835</v>
          </cell>
        </row>
        <row r="923">
          <cell r="B923">
            <v>9837</v>
          </cell>
        </row>
        <row r="924">
          <cell r="B924">
            <v>9838</v>
          </cell>
        </row>
        <row r="925">
          <cell r="B925">
            <v>9839</v>
          </cell>
        </row>
        <row r="926">
          <cell r="B926">
            <v>9851</v>
          </cell>
        </row>
        <row r="927">
          <cell r="B927">
            <v>9891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1"/>
  <sheetViews>
    <sheetView tabSelected="1" zoomScale="90" zoomScaleNormal="90" workbookViewId="0">
      <selection activeCell="B8" sqref="B8:K8"/>
    </sheetView>
  </sheetViews>
  <sheetFormatPr defaultColWidth="9.33203125" defaultRowHeight="13.8" x14ac:dyDescent="0.25"/>
  <cols>
    <col min="1" max="1" width="3.6640625" style="7" customWidth="1"/>
    <col min="2" max="2" width="56.5546875" style="83" customWidth="1"/>
    <col min="3" max="3" width="6.109375" style="4" customWidth="1"/>
    <col min="4" max="4" width="15" style="4" customWidth="1"/>
    <col min="5" max="5" width="5" style="6" customWidth="1"/>
    <col min="6" max="6" width="7.21875" style="4" customWidth="1"/>
    <col min="7" max="7" width="32.109375" style="4" customWidth="1"/>
    <col min="8" max="8" width="12.109375" style="4" customWidth="1"/>
    <col min="9" max="9" width="13.5546875" style="4" customWidth="1"/>
    <col min="10" max="10" width="10.5546875" style="4" customWidth="1"/>
    <col min="11" max="11" width="14.5546875" style="4" customWidth="1"/>
    <col min="12" max="16384" width="9.33203125" style="5"/>
  </cols>
  <sheetData>
    <row r="1" spans="1:11" ht="18.600000000000001" x14ac:dyDescent="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8.600000000000001" x14ac:dyDescent="0.25">
      <c r="B2" s="112" t="s">
        <v>150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8.600000000000001" x14ac:dyDescent="0.25">
      <c r="B3" s="77"/>
      <c r="C3" s="2"/>
      <c r="D3" s="2"/>
      <c r="E3" s="1"/>
      <c r="F3" s="2"/>
      <c r="G3" s="3"/>
      <c r="H3" s="3"/>
      <c r="I3" s="2"/>
    </row>
    <row r="4" spans="1:11" ht="18.600000000000001" x14ac:dyDescent="0.25">
      <c r="B4" s="77"/>
      <c r="C4" s="2"/>
      <c r="D4" s="2"/>
      <c r="E4" s="1"/>
      <c r="F4" s="2"/>
      <c r="G4" s="3"/>
      <c r="H4" s="110" t="s">
        <v>151</v>
      </c>
      <c r="I4" s="110"/>
    </row>
    <row r="5" spans="1:11" ht="18" x14ac:dyDescent="0.25">
      <c r="B5" s="77"/>
      <c r="C5" s="19" t="s">
        <v>801</v>
      </c>
      <c r="D5" s="15" t="s">
        <v>769</v>
      </c>
      <c r="E5" s="91"/>
      <c r="F5" s="2"/>
      <c r="G5" s="2"/>
      <c r="H5" s="2"/>
      <c r="I5" s="2"/>
    </row>
    <row r="6" spans="1:11" ht="18" x14ac:dyDescent="0.25">
      <c r="B6" s="77"/>
      <c r="C6" s="2"/>
      <c r="D6" s="2"/>
      <c r="E6" s="1"/>
      <c r="F6" s="2"/>
      <c r="G6" s="2"/>
      <c r="H6" s="2"/>
      <c r="I6" s="2"/>
    </row>
    <row r="7" spans="1:11" ht="17.399999999999999" x14ac:dyDescent="0.25">
      <c r="B7" s="111" t="s">
        <v>152</v>
      </c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7.399999999999999" x14ac:dyDescent="0.25">
      <c r="B8" s="111" t="s">
        <v>1</v>
      </c>
      <c r="C8" s="111"/>
      <c r="D8" s="111"/>
      <c r="E8" s="111"/>
      <c r="F8" s="111"/>
      <c r="G8" s="111"/>
      <c r="H8" s="111"/>
      <c r="I8" s="111"/>
      <c r="J8" s="111"/>
      <c r="K8" s="111"/>
    </row>
    <row r="10" spans="1:11" s="98" customFormat="1" ht="125.4" x14ac:dyDescent="0.3">
      <c r="A10" s="17" t="s">
        <v>10</v>
      </c>
      <c r="B10" s="16" t="s">
        <v>2</v>
      </c>
      <c r="C10" s="16" t="s">
        <v>805</v>
      </c>
      <c r="D10" s="16" t="s">
        <v>3</v>
      </c>
      <c r="E10" s="16" t="s">
        <v>4</v>
      </c>
      <c r="F10" s="16" t="s">
        <v>5</v>
      </c>
      <c r="G10" s="16" t="s">
        <v>9</v>
      </c>
      <c r="H10" s="16" t="s">
        <v>6</v>
      </c>
      <c r="I10" s="16" t="s">
        <v>7</v>
      </c>
      <c r="J10" s="16" t="s">
        <v>806</v>
      </c>
      <c r="K10" s="16" t="s">
        <v>8</v>
      </c>
    </row>
    <row r="11" spans="1:11" x14ac:dyDescent="0.25">
      <c r="A11" s="18">
        <v>1</v>
      </c>
      <c r="B11" s="44" t="s">
        <v>11</v>
      </c>
      <c r="C11" s="21" t="s">
        <v>12</v>
      </c>
      <c r="D11" s="22">
        <f>149100+18000+10000+18100</f>
        <v>195200</v>
      </c>
      <c r="E11" s="23"/>
      <c r="F11" s="24">
        <v>2018</v>
      </c>
      <c r="G11" s="25" t="s">
        <v>13</v>
      </c>
      <c r="H11" s="26">
        <v>43123</v>
      </c>
      <c r="I11" s="25" t="s">
        <v>14</v>
      </c>
      <c r="J11" s="23"/>
      <c r="K11" s="27">
        <v>2282</v>
      </c>
    </row>
    <row r="12" spans="1:11" x14ac:dyDescent="0.25">
      <c r="A12" s="18">
        <v>2</v>
      </c>
      <c r="B12" s="44" t="s">
        <v>15</v>
      </c>
      <c r="C12" s="21" t="s">
        <v>12</v>
      </c>
      <c r="D12" s="22">
        <v>199990</v>
      </c>
      <c r="E12" s="23"/>
      <c r="F12" s="24">
        <v>2018</v>
      </c>
      <c r="G12" s="25" t="s">
        <v>13</v>
      </c>
      <c r="H12" s="26">
        <v>43123</v>
      </c>
      <c r="I12" s="25" t="s">
        <v>16</v>
      </c>
      <c r="J12" s="23"/>
      <c r="K12" s="27">
        <v>2282</v>
      </c>
    </row>
    <row r="13" spans="1:11" x14ac:dyDescent="0.25">
      <c r="A13" s="18">
        <v>3</v>
      </c>
      <c r="B13" s="44" t="s">
        <v>17</v>
      </c>
      <c r="C13" s="21" t="s">
        <v>12</v>
      </c>
      <c r="D13" s="22">
        <v>199999</v>
      </c>
      <c r="E13" s="23"/>
      <c r="F13" s="24">
        <v>2018</v>
      </c>
      <c r="G13" s="25" t="s">
        <v>13</v>
      </c>
      <c r="H13" s="26">
        <v>43123</v>
      </c>
      <c r="I13" s="25" t="s">
        <v>18</v>
      </c>
      <c r="J13" s="23"/>
      <c r="K13" s="27">
        <v>2282</v>
      </c>
    </row>
    <row r="14" spans="1:11" x14ac:dyDescent="0.25">
      <c r="A14" s="18">
        <v>4</v>
      </c>
      <c r="B14" s="44" t="s">
        <v>19</v>
      </c>
      <c r="C14" s="21" t="s">
        <v>12</v>
      </c>
      <c r="D14" s="22">
        <v>24000</v>
      </c>
      <c r="E14" s="23"/>
      <c r="F14" s="24">
        <v>2018</v>
      </c>
      <c r="G14" s="25" t="s">
        <v>13</v>
      </c>
      <c r="H14" s="26">
        <v>43123</v>
      </c>
      <c r="I14" s="25" t="s">
        <v>20</v>
      </c>
      <c r="J14" s="23"/>
      <c r="K14" s="27">
        <v>2282</v>
      </c>
    </row>
    <row r="15" spans="1:11" x14ac:dyDescent="0.25">
      <c r="A15" s="18">
        <v>5</v>
      </c>
      <c r="B15" s="44" t="s">
        <v>21</v>
      </c>
      <c r="C15" s="21" t="s">
        <v>12</v>
      </c>
      <c r="D15" s="22">
        <f>6000+61200+63000+40000</f>
        <v>170200</v>
      </c>
      <c r="E15" s="23"/>
      <c r="F15" s="24">
        <v>2018</v>
      </c>
      <c r="G15" s="25" t="s">
        <v>13</v>
      </c>
      <c r="H15" s="26">
        <v>43123</v>
      </c>
      <c r="I15" s="25" t="s">
        <v>22</v>
      </c>
      <c r="J15" s="23"/>
      <c r="K15" s="27">
        <v>2282</v>
      </c>
    </row>
    <row r="16" spans="1:11" x14ac:dyDescent="0.25">
      <c r="A16" s="18">
        <v>6</v>
      </c>
      <c r="B16" s="44" t="s">
        <v>195</v>
      </c>
      <c r="C16" s="21" t="s">
        <v>12</v>
      </c>
      <c r="D16" s="22">
        <f>165000+5000</f>
        <v>170000</v>
      </c>
      <c r="E16" s="23"/>
      <c r="F16" s="24">
        <v>2018</v>
      </c>
      <c r="G16" s="25" t="s">
        <v>13</v>
      </c>
      <c r="H16" s="26">
        <v>43123</v>
      </c>
      <c r="I16" s="25" t="s">
        <v>23</v>
      </c>
      <c r="J16" s="23"/>
      <c r="K16" s="27">
        <v>2282</v>
      </c>
    </row>
    <row r="17" spans="1:11" x14ac:dyDescent="0.25">
      <c r="A17" s="18">
        <v>7</v>
      </c>
      <c r="B17" s="44" t="s">
        <v>24</v>
      </c>
      <c r="C17" s="21" t="s">
        <v>12</v>
      </c>
      <c r="D17" s="22">
        <f>124000+5000+10000+3000+50000</f>
        <v>192000</v>
      </c>
      <c r="E17" s="23"/>
      <c r="F17" s="24">
        <v>2018</v>
      </c>
      <c r="G17" s="25" t="s">
        <v>13</v>
      </c>
      <c r="H17" s="26">
        <v>43123</v>
      </c>
      <c r="I17" s="25" t="s">
        <v>25</v>
      </c>
      <c r="J17" s="23"/>
      <c r="K17" s="27">
        <v>2282</v>
      </c>
    </row>
    <row r="18" spans="1:11" x14ac:dyDescent="0.25">
      <c r="A18" s="18">
        <v>8</v>
      </c>
      <c r="B18" s="44" t="s">
        <v>26</v>
      </c>
      <c r="C18" s="21" t="s">
        <v>12</v>
      </c>
      <c r="D18" s="22">
        <v>199999</v>
      </c>
      <c r="E18" s="23"/>
      <c r="F18" s="24">
        <v>2018</v>
      </c>
      <c r="G18" s="25" t="s">
        <v>13</v>
      </c>
      <c r="H18" s="26">
        <v>43123</v>
      </c>
      <c r="I18" s="25" t="s">
        <v>27</v>
      </c>
      <c r="J18" s="23"/>
      <c r="K18" s="27">
        <v>2282</v>
      </c>
    </row>
    <row r="19" spans="1:11" x14ac:dyDescent="0.25">
      <c r="A19" s="18">
        <v>9</v>
      </c>
      <c r="B19" s="44" t="s">
        <v>28</v>
      </c>
      <c r="C19" s="21" t="s">
        <v>12</v>
      </c>
      <c r="D19" s="28">
        <v>199999</v>
      </c>
      <c r="E19" s="23"/>
      <c r="F19" s="24">
        <v>2018</v>
      </c>
      <c r="G19" s="25" t="s">
        <v>13</v>
      </c>
      <c r="H19" s="26">
        <v>43123</v>
      </c>
      <c r="I19" s="25" t="s">
        <v>29</v>
      </c>
      <c r="J19" s="23"/>
      <c r="K19" s="27">
        <v>2282</v>
      </c>
    </row>
    <row r="20" spans="1:11" x14ac:dyDescent="0.25">
      <c r="A20" s="18">
        <v>10</v>
      </c>
      <c r="B20" s="99" t="s">
        <v>30</v>
      </c>
      <c r="C20" s="21" t="s">
        <v>12</v>
      </c>
      <c r="D20" s="28">
        <f>28000+20000+33000+20000</f>
        <v>101000</v>
      </c>
      <c r="E20" s="23"/>
      <c r="F20" s="24">
        <v>2018</v>
      </c>
      <c r="G20" s="25" t="s">
        <v>13</v>
      </c>
      <c r="H20" s="26">
        <v>43123</v>
      </c>
      <c r="I20" s="25" t="s">
        <v>31</v>
      </c>
      <c r="J20" s="23"/>
      <c r="K20" s="27">
        <v>2282</v>
      </c>
    </row>
    <row r="21" spans="1:11" ht="13.2" customHeight="1" x14ac:dyDescent="0.25">
      <c r="A21" s="18">
        <v>11</v>
      </c>
      <c r="B21" s="99" t="s">
        <v>32</v>
      </c>
      <c r="C21" s="21" t="s">
        <v>12</v>
      </c>
      <c r="D21" s="28">
        <f>36750+6500+492+1200+8300+106000</f>
        <v>159242</v>
      </c>
      <c r="E21" s="23"/>
      <c r="F21" s="24">
        <v>2018</v>
      </c>
      <c r="G21" s="25" t="s">
        <v>13</v>
      </c>
      <c r="H21" s="26">
        <v>43123</v>
      </c>
      <c r="I21" s="25" t="s">
        <v>33</v>
      </c>
      <c r="J21" s="23"/>
      <c r="K21" s="27">
        <v>2282</v>
      </c>
    </row>
    <row r="22" spans="1:11" x14ac:dyDescent="0.25">
      <c r="A22" s="18">
        <v>12</v>
      </c>
      <c r="B22" s="44" t="s">
        <v>34</v>
      </c>
      <c r="C22" s="21" t="s">
        <v>12</v>
      </c>
      <c r="D22" s="28">
        <f>100000+44000+55990</f>
        <v>199990</v>
      </c>
      <c r="E22" s="23"/>
      <c r="F22" s="24">
        <v>2018</v>
      </c>
      <c r="G22" s="25" t="s">
        <v>13</v>
      </c>
      <c r="H22" s="26">
        <v>43123</v>
      </c>
      <c r="I22" s="25" t="s">
        <v>35</v>
      </c>
      <c r="J22" s="23"/>
      <c r="K22" s="27">
        <v>2282</v>
      </c>
    </row>
    <row r="23" spans="1:11" x14ac:dyDescent="0.25">
      <c r="A23" s="18">
        <v>13</v>
      </c>
      <c r="B23" s="44" t="s">
        <v>36</v>
      </c>
      <c r="C23" s="21" t="s">
        <v>12</v>
      </c>
      <c r="D23" s="28">
        <v>110016</v>
      </c>
      <c r="E23" s="23"/>
      <c r="F23" s="24">
        <v>2018</v>
      </c>
      <c r="G23" s="25" t="s">
        <v>13</v>
      </c>
      <c r="H23" s="26">
        <v>43123</v>
      </c>
      <c r="I23" s="25" t="s">
        <v>37</v>
      </c>
      <c r="J23" s="23"/>
      <c r="K23" s="27">
        <v>2282</v>
      </c>
    </row>
    <row r="24" spans="1:11" x14ac:dyDescent="0.25">
      <c r="A24" s="18">
        <v>14</v>
      </c>
      <c r="B24" s="44" t="s">
        <v>38</v>
      </c>
      <c r="C24" s="21" t="s">
        <v>12</v>
      </c>
      <c r="D24" s="28">
        <v>199999</v>
      </c>
      <c r="E24" s="27"/>
      <c r="F24" s="24">
        <v>2018</v>
      </c>
      <c r="G24" s="25" t="s">
        <v>13</v>
      </c>
      <c r="H24" s="26">
        <v>43123</v>
      </c>
      <c r="I24" s="25" t="s">
        <v>39</v>
      </c>
      <c r="J24" s="27"/>
      <c r="K24" s="27">
        <v>2282</v>
      </c>
    </row>
    <row r="25" spans="1:11" x14ac:dyDescent="0.25">
      <c r="A25" s="18">
        <v>15</v>
      </c>
      <c r="B25" s="44" t="s">
        <v>40</v>
      </c>
      <c r="C25" s="21" t="s">
        <v>12</v>
      </c>
      <c r="D25" s="28">
        <f>60000+10000+35000+10000</f>
        <v>115000</v>
      </c>
      <c r="E25" s="27"/>
      <c r="F25" s="24">
        <v>2018</v>
      </c>
      <c r="G25" s="25" t="s">
        <v>13</v>
      </c>
      <c r="H25" s="26">
        <v>43123</v>
      </c>
      <c r="I25" s="25" t="s">
        <v>41</v>
      </c>
      <c r="J25" s="27"/>
      <c r="K25" s="27">
        <v>2282</v>
      </c>
    </row>
    <row r="26" spans="1:11" x14ac:dyDescent="0.25">
      <c r="A26" s="18">
        <v>16</v>
      </c>
      <c r="B26" s="44" t="s">
        <v>42</v>
      </c>
      <c r="C26" s="21" t="s">
        <v>12</v>
      </c>
      <c r="D26" s="28">
        <f>33600+25600+33000</f>
        <v>92200</v>
      </c>
      <c r="E26" s="27"/>
      <c r="F26" s="24">
        <v>2018</v>
      </c>
      <c r="G26" s="25" t="s">
        <v>13</v>
      </c>
      <c r="H26" s="26">
        <v>43123</v>
      </c>
      <c r="I26" s="25" t="s">
        <v>43</v>
      </c>
      <c r="J26" s="27"/>
      <c r="K26" s="27">
        <v>2282</v>
      </c>
    </row>
    <row r="27" spans="1:11" x14ac:dyDescent="0.25">
      <c r="A27" s="18">
        <v>17</v>
      </c>
      <c r="B27" s="44" t="s">
        <v>44</v>
      </c>
      <c r="C27" s="21" t="s">
        <v>12</v>
      </c>
      <c r="D27" s="28">
        <f>4000+180000+15990</f>
        <v>199990</v>
      </c>
      <c r="E27" s="27"/>
      <c r="F27" s="24">
        <v>2018</v>
      </c>
      <c r="G27" s="25" t="s">
        <v>13</v>
      </c>
      <c r="H27" s="26">
        <v>43123</v>
      </c>
      <c r="I27" s="25" t="s">
        <v>45</v>
      </c>
      <c r="J27" s="27"/>
      <c r="K27" s="27">
        <v>2282</v>
      </c>
    </row>
    <row r="28" spans="1:11" x14ac:dyDescent="0.25">
      <c r="A28" s="18">
        <v>18</v>
      </c>
      <c r="B28" s="44" t="s">
        <v>46</v>
      </c>
      <c r="C28" s="21" t="s">
        <v>12</v>
      </c>
      <c r="D28" s="28">
        <v>300</v>
      </c>
      <c r="E28" s="27"/>
      <c r="F28" s="24">
        <v>2018</v>
      </c>
      <c r="G28" s="25" t="s">
        <v>57</v>
      </c>
      <c r="H28" s="26">
        <v>43123</v>
      </c>
      <c r="I28" s="25" t="s">
        <v>47</v>
      </c>
      <c r="J28" s="27"/>
      <c r="K28" s="27">
        <v>2282</v>
      </c>
    </row>
    <row r="29" spans="1:11" x14ac:dyDescent="0.25">
      <c r="A29" s="18">
        <v>19</v>
      </c>
      <c r="B29" s="44" t="s">
        <v>48</v>
      </c>
      <c r="C29" s="21" t="s">
        <v>12</v>
      </c>
      <c r="D29" s="22">
        <f>8000+95000+17500+30000+7000</f>
        <v>157500</v>
      </c>
      <c r="E29" s="27"/>
      <c r="F29" s="24">
        <v>2018</v>
      </c>
      <c r="G29" s="25" t="s">
        <v>13</v>
      </c>
      <c r="H29" s="26">
        <v>43123</v>
      </c>
      <c r="I29" s="25" t="s">
        <v>49</v>
      </c>
      <c r="J29" s="27"/>
      <c r="K29" s="27" t="s">
        <v>52</v>
      </c>
    </row>
    <row r="30" spans="1:11" x14ac:dyDescent="0.25">
      <c r="A30" s="18">
        <v>20</v>
      </c>
      <c r="B30" s="44" t="s">
        <v>50</v>
      </c>
      <c r="C30" s="21" t="s">
        <v>12</v>
      </c>
      <c r="D30" s="22">
        <f>80000+15000+500</f>
        <v>95500</v>
      </c>
      <c r="E30" s="27"/>
      <c r="F30" s="24">
        <v>2018</v>
      </c>
      <c r="G30" s="25" t="s">
        <v>13</v>
      </c>
      <c r="H30" s="26">
        <v>43123</v>
      </c>
      <c r="I30" s="25" t="s">
        <v>51</v>
      </c>
      <c r="J30" s="27"/>
      <c r="K30" s="27" t="s">
        <v>52</v>
      </c>
    </row>
    <row r="31" spans="1:11" x14ac:dyDescent="0.25">
      <c r="A31" s="18">
        <v>21</v>
      </c>
      <c r="B31" s="44" t="s">
        <v>53</v>
      </c>
      <c r="C31" s="21" t="s">
        <v>12</v>
      </c>
      <c r="D31" s="22">
        <f>8500+85000+90000+16000</f>
        <v>199500</v>
      </c>
      <c r="E31" s="27"/>
      <c r="F31" s="24">
        <v>2018</v>
      </c>
      <c r="G31" s="25" t="s">
        <v>13</v>
      </c>
      <c r="H31" s="26">
        <v>43123</v>
      </c>
      <c r="I31" s="25" t="s">
        <v>54</v>
      </c>
      <c r="J31" s="27"/>
      <c r="K31" s="27" t="s">
        <v>52</v>
      </c>
    </row>
    <row r="32" spans="1:11" x14ac:dyDescent="0.25">
      <c r="A32" s="18">
        <v>22</v>
      </c>
      <c r="B32" s="44" t="s">
        <v>55</v>
      </c>
      <c r="C32" s="21" t="s">
        <v>12</v>
      </c>
      <c r="D32" s="22">
        <v>160000</v>
      </c>
      <c r="E32" s="27"/>
      <c r="F32" s="24">
        <v>2018</v>
      </c>
      <c r="G32" s="25" t="s">
        <v>13</v>
      </c>
      <c r="H32" s="26">
        <v>43123</v>
      </c>
      <c r="I32" s="25" t="s">
        <v>56</v>
      </c>
      <c r="J32" s="27"/>
      <c r="K32" s="27">
        <v>2282</v>
      </c>
    </row>
    <row r="33" spans="1:11" x14ac:dyDescent="0.25">
      <c r="A33" s="18">
        <v>23</v>
      </c>
      <c r="B33" s="44" t="s">
        <v>58</v>
      </c>
      <c r="C33" s="21" t="s">
        <v>12</v>
      </c>
      <c r="D33" s="22">
        <v>199999</v>
      </c>
      <c r="E33" s="25"/>
      <c r="F33" s="24">
        <v>2018</v>
      </c>
      <c r="G33" s="25" t="s">
        <v>13</v>
      </c>
      <c r="H33" s="26">
        <v>43130</v>
      </c>
      <c r="I33" s="25" t="s">
        <v>59</v>
      </c>
      <c r="J33" s="25"/>
      <c r="K33" s="27" t="s">
        <v>60</v>
      </c>
    </row>
    <row r="34" spans="1:11" x14ac:dyDescent="0.25">
      <c r="A34" s="18">
        <v>24</v>
      </c>
      <c r="B34" s="44" t="s">
        <v>61</v>
      </c>
      <c r="C34" s="21" t="s">
        <v>12</v>
      </c>
      <c r="D34" s="22">
        <f>35000+40000+124900</f>
        <v>199900</v>
      </c>
      <c r="E34" s="25"/>
      <c r="F34" s="24">
        <v>2018</v>
      </c>
      <c r="G34" s="25" t="s">
        <v>13</v>
      </c>
      <c r="H34" s="26">
        <v>43130</v>
      </c>
      <c r="I34" s="25" t="s">
        <v>62</v>
      </c>
      <c r="J34" s="25"/>
      <c r="K34" s="27" t="s">
        <v>60</v>
      </c>
    </row>
    <row r="35" spans="1:11" x14ac:dyDescent="0.25">
      <c r="A35" s="18">
        <v>25</v>
      </c>
      <c r="B35" s="44" t="s">
        <v>63</v>
      </c>
      <c r="C35" s="21" t="s">
        <v>12</v>
      </c>
      <c r="D35" s="22">
        <v>199000</v>
      </c>
      <c r="E35" s="25"/>
      <c r="F35" s="24">
        <v>2018</v>
      </c>
      <c r="G35" s="25" t="s">
        <v>13</v>
      </c>
      <c r="H35" s="26">
        <v>43130</v>
      </c>
      <c r="I35" s="25" t="s">
        <v>64</v>
      </c>
      <c r="J35" s="25"/>
      <c r="K35" s="27" t="s">
        <v>65</v>
      </c>
    </row>
    <row r="36" spans="1:11" x14ac:dyDescent="0.25">
      <c r="A36" s="18">
        <v>26</v>
      </c>
      <c r="B36" s="44" t="s">
        <v>66</v>
      </c>
      <c r="C36" s="21" t="s">
        <v>12</v>
      </c>
      <c r="D36" s="22">
        <v>10000</v>
      </c>
      <c r="E36" s="25"/>
      <c r="F36" s="24">
        <v>2018</v>
      </c>
      <c r="G36" s="25" t="s">
        <v>13</v>
      </c>
      <c r="H36" s="26">
        <v>43130</v>
      </c>
      <c r="I36" s="25" t="s">
        <v>67</v>
      </c>
      <c r="J36" s="25"/>
      <c r="K36" s="27" t="s">
        <v>65</v>
      </c>
    </row>
    <row r="37" spans="1:11" x14ac:dyDescent="0.25">
      <c r="A37" s="18">
        <v>27</v>
      </c>
      <c r="B37" s="44" t="s">
        <v>68</v>
      </c>
      <c r="C37" s="21" t="s">
        <v>12</v>
      </c>
      <c r="D37" s="22">
        <v>100000</v>
      </c>
      <c r="E37" s="25"/>
      <c r="F37" s="24">
        <v>2018</v>
      </c>
      <c r="G37" s="25" t="s">
        <v>13</v>
      </c>
      <c r="H37" s="26">
        <v>43130</v>
      </c>
      <c r="I37" s="25" t="s">
        <v>69</v>
      </c>
      <c r="J37" s="25"/>
      <c r="K37" s="27" t="s">
        <v>65</v>
      </c>
    </row>
    <row r="38" spans="1:11" x14ac:dyDescent="0.25">
      <c r="A38" s="18">
        <v>28</v>
      </c>
      <c r="B38" s="44" t="s">
        <v>70</v>
      </c>
      <c r="C38" s="21" t="s">
        <v>12</v>
      </c>
      <c r="D38" s="22">
        <v>133000</v>
      </c>
      <c r="E38" s="25"/>
      <c r="F38" s="24">
        <v>2018</v>
      </c>
      <c r="G38" s="25" t="s">
        <v>13</v>
      </c>
      <c r="H38" s="26">
        <v>43130</v>
      </c>
      <c r="I38" s="25" t="s">
        <v>71</v>
      </c>
      <c r="J38" s="25"/>
      <c r="K38" s="27" t="s">
        <v>65</v>
      </c>
    </row>
    <row r="39" spans="1:11" x14ac:dyDescent="0.25">
      <c r="A39" s="18">
        <v>29</v>
      </c>
      <c r="B39" s="44" t="s">
        <v>72</v>
      </c>
      <c r="C39" s="21" t="s">
        <v>12</v>
      </c>
      <c r="D39" s="22">
        <f>68000+12600+80000</f>
        <v>160600</v>
      </c>
      <c r="E39" s="25"/>
      <c r="F39" s="24">
        <v>2018</v>
      </c>
      <c r="G39" s="25" t="s">
        <v>13</v>
      </c>
      <c r="H39" s="26">
        <v>43130</v>
      </c>
      <c r="I39" s="25" t="s">
        <v>73</v>
      </c>
      <c r="J39" s="25"/>
      <c r="K39" s="27" t="s">
        <v>65</v>
      </c>
    </row>
    <row r="40" spans="1:11" x14ac:dyDescent="0.25">
      <c r="A40" s="18">
        <v>30</v>
      </c>
      <c r="B40" s="44" t="s">
        <v>74</v>
      </c>
      <c r="C40" s="21" t="s">
        <v>12</v>
      </c>
      <c r="D40" s="22">
        <f>196050.01+111</f>
        <v>196161.01</v>
      </c>
      <c r="E40" s="25"/>
      <c r="F40" s="24">
        <v>2018</v>
      </c>
      <c r="G40" s="25" t="s">
        <v>13</v>
      </c>
      <c r="H40" s="26">
        <v>43130</v>
      </c>
      <c r="I40" s="25" t="s">
        <v>75</v>
      </c>
      <c r="J40" s="25"/>
      <c r="K40" s="27" t="s">
        <v>65</v>
      </c>
    </row>
    <row r="41" spans="1:11" x14ac:dyDescent="0.25">
      <c r="A41" s="18">
        <v>31</v>
      </c>
      <c r="B41" s="44" t="s">
        <v>76</v>
      </c>
      <c r="C41" s="21" t="s">
        <v>12</v>
      </c>
      <c r="D41" s="22">
        <v>170000</v>
      </c>
      <c r="E41" s="25"/>
      <c r="F41" s="24">
        <v>2018</v>
      </c>
      <c r="G41" s="25" t="s">
        <v>13</v>
      </c>
      <c r="H41" s="26">
        <v>43130</v>
      </c>
      <c r="I41" s="25" t="s">
        <v>77</v>
      </c>
      <c r="J41" s="25"/>
      <c r="K41" s="27" t="s">
        <v>65</v>
      </c>
    </row>
    <row r="42" spans="1:11" x14ac:dyDescent="0.25">
      <c r="A42" s="18">
        <v>32</v>
      </c>
      <c r="B42" s="44" t="s">
        <v>78</v>
      </c>
      <c r="C42" s="21" t="s">
        <v>12</v>
      </c>
      <c r="D42" s="30">
        <v>150000</v>
      </c>
      <c r="E42" s="25"/>
      <c r="F42" s="24">
        <v>2018</v>
      </c>
      <c r="G42" s="25" t="s">
        <v>13</v>
      </c>
      <c r="H42" s="26">
        <v>43130</v>
      </c>
      <c r="I42" s="25" t="s">
        <v>79</v>
      </c>
      <c r="J42" s="25"/>
      <c r="K42" s="27">
        <v>2282</v>
      </c>
    </row>
    <row r="43" spans="1:11" ht="24" x14ac:dyDescent="0.25">
      <c r="A43" s="18">
        <v>33</v>
      </c>
      <c r="B43" s="44" t="s">
        <v>80</v>
      </c>
      <c r="C43" s="21" t="s">
        <v>12</v>
      </c>
      <c r="D43" s="30">
        <v>199999</v>
      </c>
      <c r="E43" s="25"/>
      <c r="F43" s="24">
        <v>2018</v>
      </c>
      <c r="G43" s="25" t="s">
        <v>13</v>
      </c>
      <c r="H43" s="26">
        <v>43130</v>
      </c>
      <c r="I43" s="25" t="s">
        <v>81</v>
      </c>
      <c r="J43" s="25"/>
      <c r="K43" s="27" t="s">
        <v>52</v>
      </c>
    </row>
    <row r="44" spans="1:11" x14ac:dyDescent="0.25">
      <c r="A44" s="18">
        <v>34</v>
      </c>
      <c r="B44" s="44" t="s">
        <v>82</v>
      </c>
      <c r="C44" s="21" t="s">
        <v>12</v>
      </c>
      <c r="D44" s="30">
        <v>20000</v>
      </c>
      <c r="E44" s="25"/>
      <c r="F44" s="24">
        <v>2018</v>
      </c>
      <c r="G44" s="25" t="s">
        <v>13</v>
      </c>
      <c r="H44" s="26">
        <v>43130</v>
      </c>
      <c r="I44" s="25" t="s">
        <v>83</v>
      </c>
      <c r="J44" s="25"/>
      <c r="K44" s="27">
        <v>3110</v>
      </c>
    </row>
    <row r="45" spans="1:11" x14ac:dyDescent="0.25">
      <c r="A45" s="18">
        <v>35</v>
      </c>
      <c r="B45" s="44" t="s">
        <v>84</v>
      </c>
      <c r="C45" s="21" t="s">
        <v>12</v>
      </c>
      <c r="D45" s="31">
        <v>199999</v>
      </c>
      <c r="E45" s="27"/>
      <c r="F45" s="24">
        <v>2018</v>
      </c>
      <c r="G45" s="25" t="s">
        <v>13</v>
      </c>
      <c r="H45" s="26">
        <v>43137</v>
      </c>
      <c r="I45" s="25" t="s">
        <v>85</v>
      </c>
      <c r="J45" s="27"/>
      <c r="K45" s="27">
        <v>2282</v>
      </c>
    </row>
    <row r="46" spans="1:11" x14ac:dyDescent="0.25">
      <c r="A46" s="18">
        <v>36</v>
      </c>
      <c r="B46" s="44" t="s">
        <v>196</v>
      </c>
      <c r="C46" s="21" t="s">
        <v>12</v>
      </c>
      <c r="D46" s="31">
        <f>17000+73500+14000+21000+1000+5000+8000</f>
        <v>139500</v>
      </c>
      <c r="E46" s="23"/>
      <c r="F46" s="24">
        <v>2018</v>
      </c>
      <c r="G46" s="24" t="s">
        <v>13</v>
      </c>
      <c r="H46" s="26">
        <v>43137</v>
      </c>
      <c r="I46" s="24" t="s">
        <v>86</v>
      </c>
      <c r="J46" s="23"/>
      <c r="K46" s="23">
        <v>2282.2280999999998</v>
      </c>
    </row>
    <row r="47" spans="1:11" x14ac:dyDescent="0.25">
      <c r="A47" s="18">
        <v>37</v>
      </c>
      <c r="B47" s="44" t="s">
        <v>87</v>
      </c>
      <c r="C47" s="21" t="s">
        <v>12</v>
      </c>
      <c r="D47" s="31">
        <f>140000+20000+39000</f>
        <v>199000</v>
      </c>
      <c r="E47" s="27"/>
      <c r="F47" s="24">
        <v>2018</v>
      </c>
      <c r="G47" s="25" t="s">
        <v>13</v>
      </c>
      <c r="H47" s="26">
        <v>43137</v>
      </c>
      <c r="I47" s="25" t="s">
        <v>88</v>
      </c>
      <c r="J47" s="27"/>
      <c r="K47" s="27">
        <v>2282</v>
      </c>
    </row>
    <row r="48" spans="1:11" x14ac:dyDescent="0.25">
      <c r="A48" s="18">
        <v>38</v>
      </c>
      <c r="B48" s="44" t="s">
        <v>89</v>
      </c>
      <c r="C48" s="21" t="s">
        <v>12</v>
      </c>
      <c r="D48" s="31">
        <v>49000</v>
      </c>
      <c r="E48" s="27"/>
      <c r="F48" s="24">
        <v>2018</v>
      </c>
      <c r="G48" s="25" t="s">
        <v>57</v>
      </c>
      <c r="H48" s="26">
        <v>43137</v>
      </c>
      <c r="I48" s="25" t="s">
        <v>90</v>
      </c>
      <c r="J48" s="27"/>
      <c r="K48" s="27">
        <v>2282</v>
      </c>
    </row>
    <row r="49" spans="1:11" x14ac:dyDescent="0.25">
      <c r="A49" s="18">
        <v>39</v>
      </c>
      <c r="B49" s="44" t="s">
        <v>91</v>
      </c>
      <c r="C49" s="21" t="s">
        <v>12</v>
      </c>
      <c r="D49" s="31">
        <f>100000+50000+29340+20659</f>
        <v>199999</v>
      </c>
      <c r="E49" s="27"/>
      <c r="F49" s="24">
        <v>2018</v>
      </c>
      <c r="G49" s="25" t="s">
        <v>13</v>
      </c>
      <c r="H49" s="26">
        <v>43137</v>
      </c>
      <c r="I49" s="25" t="s">
        <v>92</v>
      </c>
      <c r="J49" s="27"/>
      <c r="K49" s="23">
        <v>2281.2282</v>
      </c>
    </row>
    <row r="50" spans="1:11" x14ac:dyDescent="0.25">
      <c r="A50" s="18">
        <v>40</v>
      </c>
      <c r="B50" s="44" t="s">
        <v>93</v>
      </c>
      <c r="C50" s="21" t="s">
        <v>12</v>
      </c>
      <c r="D50" s="31">
        <f>50000+10000+90000+5000+3000</f>
        <v>158000</v>
      </c>
      <c r="E50" s="27"/>
      <c r="F50" s="24">
        <v>2018</v>
      </c>
      <c r="G50" s="25" t="s">
        <v>13</v>
      </c>
      <c r="H50" s="26">
        <v>43144</v>
      </c>
      <c r="I50" s="25" t="s">
        <v>94</v>
      </c>
      <c r="J50" s="27"/>
      <c r="K50" s="27">
        <v>2282</v>
      </c>
    </row>
    <row r="51" spans="1:11" x14ac:dyDescent="0.25">
      <c r="A51" s="18">
        <v>41</v>
      </c>
      <c r="B51" s="44" t="s">
        <v>95</v>
      </c>
      <c r="C51" s="21" t="s">
        <v>12</v>
      </c>
      <c r="D51" s="31">
        <v>3000</v>
      </c>
      <c r="E51" s="27"/>
      <c r="F51" s="24">
        <v>2018</v>
      </c>
      <c r="G51" s="25" t="s">
        <v>13</v>
      </c>
      <c r="H51" s="26">
        <v>43144</v>
      </c>
      <c r="I51" s="25" t="s">
        <v>96</v>
      </c>
      <c r="J51" s="27"/>
      <c r="K51" s="27">
        <v>2282</v>
      </c>
    </row>
    <row r="52" spans="1:11" x14ac:dyDescent="0.25">
      <c r="A52" s="18">
        <v>42</v>
      </c>
      <c r="B52" s="44" t="s">
        <v>97</v>
      </c>
      <c r="C52" s="21" t="s">
        <v>12</v>
      </c>
      <c r="D52" s="28">
        <f>21000+70000</f>
        <v>91000</v>
      </c>
      <c r="E52" s="27"/>
      <c r="F52" s="24">
        <v>2018</v>
      </c>
      <c r="G52" s="25" t="s">
        <v>13</v>
      </c>
      <c r="H52" s="26">
        <v>43144</v>
      </c>
      <c r="I52" s="25" t="s">
        <v>98</v>
      </c>
      <c r="J52" s="27"/>
      <c r="K52" s="27" t="s">
        <v>60</v>
      </c>
    </row>
    <row r="53" spans="1:11" x14ac:dyDescent="0.25">
      <c r="A53" s="18">
        <v>43</v>
      </c>
      <c r="B53" s="44" t="s">
        <v>99</v>
      </c>
      <c r="C53" s="21" t="s">
        <v>12</v>
      </c>
      <c r="D53" s="28">
        <f>70000+7000+53000</f>
        <v>130000</v>
      </c>
      <c r="E53" s="23"/>
      <c r="F53" s="24">
        <v>2018</v>
      </c>
      <c r="G53" s="24" t="s">
        <v>13</v>
      </c>
      <c r="H53" s="26">
        <v>43144</v>
      </c>
      <c r="I53" s="24" t="s">
        <v>100</v>
      </c>
      <c r="J53" s="23"/>
      <c r="K53" s="23" t="s">
        <v>60</v>
      </c>
    </row>
    <row r="54" spans="1:11" x14ac:dyDescent="0.25">
      <c r="A54" s="18">
        <v>44</v>
      </c>
      <c r="B54" s="44" t="s">
        <v>101</v>
      </c>
      <c r="C54" s="21" t="s">
        <v>12</v>
      </c>
      <c r="D54" s="28">
        <f>15000+30000+85000+69999</f>
        <v>199999</v>
      </c>
      <c r="E54" s="23"/>
      <c r="F54" s="24">
        <v>2018</v>
      </c>
      <c r="G54" s="25" t="s">
        <v>13</v>
      </c>
      <c r="H54" s="26">
        <v>43144</v>
      </c>
      <c r="I54" s="24" t="s">
        <v>102</v>
      </c>
      <c r="J54" s="23"/>
      <c r="K54" s="23" t="s">
        <v>60</v>
      </c>
    </row>
    <row r="55" spans="1:11" x14ac:dyDescent="0.25">
      <c r="A55" s="18">
        <v>45</v>
      </c>
      <c r="B55" s="44" t="s">
        <v>103</v>
      </c>
      <c r="C55" s="21" t="s">
        <v>12</v>
      </c>
      <c r="D55" s="28">
        <v>10000</v>
      </c>
      <c r="E55" s="23"/>
      <c r="F55" s="24">
        <v>2018</v>
      </c>
      <c r="G55" s="24" t="s">
        <v>57</v>
      </c>
      <c r="H55" s="26">
        <v>43144</v>
      </c>
      <c r="I55" s="24" t="s">
        <v>104</v>
      </c>
      <c r="J55" s="23"/>
      <c r="K55" s="23" t="s">
        <v>60</v>
      </c>
    </row>
    <row r="56" spans="1:11" x14ac:dyDescent="0.25">
      <c r="A56" s="18">
        <v>46</v>
      </c>
      <c r="B56" s="44" t="s">
        <v>105</v>
      </c>
      <c r="C56" s="21" t="s">
        <v>12</v>
      </c>
      <c r="D56" s="31">
        <v>199999</v>
      </c>
      <c r="E56" s="27"/>
      <c r="F56" s="24">
        <v>2018</v>
      </c>
      <c r="G56" s="24" t="s">
        <v>13</v>
      </c>
      <c r="H56" s="26">
        <v>43144</v>
      </c>
      <c r="I56" s="24" t="s">
        <v>106</v>
      </c>
      <c r="J56" s="27"/>
      <c r="K56" s="27">
        <v>2281.2282</v>
      </c>
    </row>
    <row r="57" spans="1:11" ht="24" x14ac:dyDescent="0.25">
      <c r="A57" s="18">
        <v>47</v>
      </c>
      <c r="B57" s="44" t="s">
        <v>107</v>
      </c>
      <c r="C57" s="21" t="s">
        <v>12</v>
      </c>
      <c r="D57" s="31">
        <v>2000</v>
      </c>
      <c r="E57" s="27"/>
      <c r="F57" s="24">
        <v>2018</v>
      </c>
      <c r="G57" s="24" t="s">
        <v>57</v>
      </c>
      <c r="H57" s="26">
        <v>43144</v>
      </c>
      <c r="I57" s="24" t="s">
        <v>108</v>
      </c>
      <c r="J57" s="27"/>
      <c r="K57" s="27">
        <v>2282</v>
      </c>
    </row>
    <row r="58" spans="1:11" ht="24" x14ac:dyDescent="0.25">
      <c r="A58" s="18">
        <v>48</v>
      </c>
      <c r="B58" s="44" t="s">
        <v>109</v>
      </c>
      <c r="C58" s="21" t="s">
        <v>12</v>
      </c>
      <c r="D58" s="31">
        <v>199999</v>
      </c>
      <c r="E58" s="27"/>
      <c r="F58" s="24">
        <v>2018</v>
      </c>
      <c r="G58" s="24" t="s">
        <v>13</v>
      </c>
      <c r="H58" s="26">
        <v>43144</v>
      </c>
      <c r="I58" s="24" t="s">
        <v>110</v>
      </c>
      <c r="J58" s="27"/>
      <c r="K58" s="27">
        <v>2282</v>
      </c>
    </row>
    <row r="59" spans="1:11" x14ac:dyDescent="0.25">
      <c r="A59" s="18">
        <v>49</v>
      </c>
      <c r="B59" s="44" t="s">
        <v>111</v>
      </c>
      <c r="C59" s="21" t="s">
        <v>12</v>
      </c>
      <c r="D59" s="31">
        <v>100</v>
      </c>
      <c r="E59" s="27"/>
      <c r="F59" s="24">
        <v>2018</v>
      </c>
      <c r="G59" s="25" t="s">
        <v>57</v>
      </c>
      <c r="H59" s="26">
        <v>43144</v>
      </c>
      <c r="I59" s="25" t="s">
        <v>112</v>
      </c>
      <c r="J59" s="27"/>
      <c r="K59" s="27">
        <v>2282</v>
      </c>
    </row>
    <row r="60" spans="1:11" x14ac:dyDescent="0.25">
      <c r="A60" s="18">
        <v>50</v>
      </c>
      <c r="B60" s="44" t="s">
        <v>113</v>
      </c>
      <c r="C60" s="21" t="s">
        <v>12</v>
      </c>
      <c r="D60" s="31">
        <v>199999</v>
      </c>
      <c r="E60" s="27"/>
      <c r="F60" s="24">
        <v>2018</v>
      </c>
      <c r="G60" s="25" t="s">
        <v>13</v>
      </c>
      <c r="H60" s="26">
        <v>43144</v>
      </c>
      <c r="I60" s="25" t="s">
        <v>114</v>
      </c>
      <c r="J60" s="27"/>
      <c r="K60" s="27">
        <v>2282</v>
      </c>
    </row>
    <row r="61" spans="1:11" ht="24" x14ac:dyDescent="0.25">
      <c r="A61" s="18">
        <v>51</v>
      </c>
      <c r="B61" s="44" t="s">
        <v>115</v>
      </c>
      <c r="C61" s="21" t="s">
        <v>12</v>
      </c>
      <c r="D61" s="31">
        <f>10000+4000+135000+40000+10000+900</f>
        <v>199900</v>
      </c>
      <c r="E61" s="27"/>
      <c r="F61" s="24">
        <v>2018</v>
      </c>
      <c r="G61" s="25" t="s">
        <v>13</v>
      </c>
      <c r="H61" s="26">
        <v>43144</v>
      </c>
      <c r="I61" s="25" t="s">
        <v>116</v>
      </c>
      <c r="J61" s="27"/>
      <c r="K61" s="23" t="s">
        <v>197</v>
      </c>
    </row>
    <row r="62" spans="1:11" x14ac:dyDescent="0.25">
      <c r="A62" s="18">
        <v>52</v>
      </c>
      <c r="B62" s="44" t="s">
        <v>117</v>
      </c>
      <c r="C62" s="21" t="s">
        <v>12</v>
      </c>
      <c r="D62" s="31">
        <f>2000+10000</f>
        <v>12000</v>
      </c>
      <c r="E62" s="27"/>
      <c r="F62" s="24">
        <v>2018</v>
      </c>
      <c r="G62" s="25" t="s">
        <v>57</v>
      </c>
      <c r="H62" s="26">
        <v>43151</v>
      </c>
      <c r="I62" s="25" t="s">
        <v>118</v>
      </c>
      <c r="J62" s="27"/>
      <c r="K62" s="27">
        <v>2282</v>
      </c>
    </row>
    <row r="63" spans="1:11" x14ac:dyDescent="0.25">
      <c r="A63" s="18">
        <v>53</v>
      </c>
      <c r="B63" s="44" t="s">
        <v>119</v>
      </c>
      <c r="C63" s="32" t="s">
        <v>12</v>
      </c>
      <c r="D63" s="31">
        <f>26800+70000</f>
        <v>96800</v>
      </c>
      <c r="E63" s="27"/>
      <c r="F63" s="24">
        <v>2018</v>
      </c>
      <c r="G63" s="25" t="s">
        <v>13</v>
      </c>
      <c r="H63" s="26">
        <v>43151</v>
      </c>
      <c r="I63" s="25" t="s">
        <v>120</v>
      </c>
      <c r="J63" s="27"/>
      <c r="K63" s="27">
        <v>2282</v>
      </c>
    </row>
    <row r="64" spans="1:11" x14ac:dyDescent="0.25">
      <c r="A64" s="18">
        <v>54</v>
      </c>
      <c r="B64" s="44" t="s">
        <v>121</v>
      </c>
      <c r="C64" s="32" t="s">
        <v>12</v>
      </c>
      <c r="D64" s="31">
        <f>12000+80000</f>
        <v>92000</v>
      </c>
      <c r="E64" s="27"/>
      <c r="F64" s="24">
        <v>2018</v>
      </c>
      <c r="G64" s="25" t="s">
        <v>13</v>
      </c>
      <c r="H64" s="26">
        <v>43151</v>
      </c>
      <c r="I64" s="25" t="s">
        <v>122</v>
      </c>
      <c r="J64" s="27"/>
      <c r="K64" s="27">
        <v>2282</v>
      </c>
    </row>
    <row r="65" spans="1:11" x14ac:dyDescent="0.25">
      <c r="A65" s="18">
        <v>55</v>
      </c>
      <c r="B65" s="78" t="s">
        <v>123</v>
      </c>
      <c r="C65" s="23" t="s">
        <v>12</v>
      </c>
      <c r="D65" s="33">
        <v>199000</v>
      </c>
      <c r="E65" s="27"/>
      <c r="F65" s="24">
        <v>2018</v>
      </c>
      <c r="G65" s="25" t="s">
        <v>13</v>
      </c>
      <c r="H65" s="26">
        <v>43151</v>
      </c>
      <c r="I65" s="25" t="s">
        <v>124</v>
      </c>
      <c r="J65" s="27"/>
      <c r="K65" s="27">
        <v>2282</v>
      </c>
    </row>
    <row r="66" spans="1:11" x14ac:dyDescent="0.25">
      <c r="A66" s="18">
        <v>56</v>
      </c>
      <c r="B66" s="100" t="s">
        <v>125</v>
      </c>
      <c r="C66" s="35" t="s">
        <v>12</v>
      </c>
      <c r="D66" s="36">
        <f>13452+100</f>
        <v>13552</v>
      </c>
      <c r="E66" s="34"/>
      <c r="F66" s="23">
        <v>2018</v>
      </c>
      <c r="G66" s="25" t="s">
        <v>57</v>
      </c>
      <c r="H66" s="37">
        <v>43158</v>
      </c>
      <c r="I66" s="27" t="s">
        <v>126</v>
      </c>
      <c r="J66" s="34"/>
      <c r="K66" s="34">
        <v>2282</v>
      </c>
    </row>
    <row r="67" spans="1:11" x14ac:dyDescent="0.25">
      <c r="A67" s="18">
        <v>57</v>
      </c>
      <c r="B67" s="78" t="s">
        <v>127</v>
      </c>
      <c r="C67" s="23" t="s">
        <v>12</v>
      </c>
      <c r="D67" s="33">
        <f>9440+5000+13000</f>
        <v>27440</v>
      </c>
      <c r="E67" s="27"/>
      <c r="F67" s="23">
        <v>2018</v>
      </c>
      <c r="G67" s="23" t="s">
        <v>57</v>
      </c>
      <c r="H67" s="37">
        <v>43158</v>
      </c>
      <c r="I67" s="27" t="s">
        <v>128</v>
      </c>
      <c r="J67" s="27"/>
      <c r="K67" s="27">
        <v>2282</v>
      </c>
    </row>
    <row r="68" spans="1:11" x14ac:dyDescent="0.25">
      <c r="A68" s="18">
        <v>58</v>
      </c>
      <c r="B68" s="99" t="s">
        <v>129</v>
      </c>
      <c r="C68" s="21" t="s">
        <v>12</v>
      </c>
      <c r="D68" s="30">
        <v>199000</v>
      </c>
      <c r="E68" s="25"/>
      <c r="F68" s="24">
        <v>2018</v>
      </c>
      <c r="G68" s="25" t="s">
        <v>13</v>
      </c>
      <c r="H68" s="26">
        <v>43158</v>
      </c>
      <c r="I68" s="25" t="s">
        <v>130</v>
      </c>
      <c r="J68" s="25"/>
      <c r="K68" s="25" t="s">
        <v>131</v>
      </c>
    </row>
    <row r="69" spans="1:11" x14ac:dyDescent="0.25">
      <c r="A69" s="18">
        <v>59</v>
      </c>
      <c r="B69" s="78" t="s">
        <v>132</v>
      </c>
      <c r="C69" s="23" t="s">
        <v>12</v>
      </c>
      <c r="D69" s="33">
        <f>14880+8410+100+4200</f>
        <v>27590</v>
      </c>
      <c r="E69" s="27"/>
      <c r="F69" s="24">
        <v>2018</v>
      </c>
      <c r="G69" s="25" t="s">
        <v>13</v>
      </c>
      <c r="H69" s="26">
        <v>43158</v>
      </c>
      <c r="I69" s="25" t="s">
        <v>133</v>
      </c>
      <c r="J69" s="27"/>
      <c r="K69" s="23" t="s">
        <v>197</v>
      </c>
    </row>
    <row r="70" spans="1:11" x14ac:dyDescent="0.25">
      <c r="A70" s="18">
        <v>60</v>
      </c>
      <c r="B70" s="44" t="s">
        <v>134</v>
      </c>
      <c r="C70" s="32" t="s">
        <v>12</v>
      </c>
      <c r="D70" s="31">
        <v>50000</v>
      </c>
      <c r="E70" s="27"/>
      <c r="F70" s="24">
        <v>2018</v>
      </c>
      <c r="G70" s="25" t="s">
        <v>13</v>
      </c>
      <c r="H70" s="26">
        <v>43158</v>
      </c>
      <c r="I70" s="25" t="s">
        <v>135</v>
      </c>
      <c r="J70" s="27"/>
      <c r="K70" s="27">
        <v>2282</v>
      </c>
    </row>
    <row r="71" spans="1:11" x14ac:dyDescent="0.25">
      <c r="A71" s="18">
        <v>61</v>
      </c>
      <c r="B71" s="44" t="s">
        <v>136</v>
      </c>
      <c r="C71" s="32" t="s">
        <v>12</v>
      </c>
      <c r="D71" s="31">
        <v>10000</v>
      </c>
      <c r="E71" s="27"/>
      <c r="F71" s="24">
        <v>2018</v>
      </c>
      <c r="G71" s="25" t="s">
        <v>13</v>
      </c>
      <c r="H71" s="26">
        <v>43158</v>
      </c>
      <c r="I71" s="25" t="s">
        <v>137</v>
      </c>
      <c r="J71" s="27"/>
      <c r="K71" s="27">
        <v>2282</v>
      </c>
    </row>
    <row r="72" spans="1:11" x14ac:dyDescent="0.25">
      <c r="A72" s="18">
        <v>62</v>
      </c>
      <c r="B72" s="44" t="s">
        <v>138</v>
      </c>
      <c r="C72" s="32" t="s">
        <v>12</v>
      </c>
      <c r="D72" s="31">
        <v>189000</v>
      </c>
      <c r="E72" s="23"/>
      <c r="F72" s="24">
        <v>2018</v>
      </c>
      <c r="G72" s="25" t="s">
        <v>13</v>
      </c>
      <c r="H72" s="26">
        <v>43158</v>
      </c>
      <c r="I72" s="25" t="s">
        <v>139</v>
      </c>
      <c r="J72" s="27"/>
      <c r="K72" s="27">
        <v>2282</v>
      </c>
    </row>
    <row r="73" spans="1:11" x14ac:dyDescent="0.25">
      <c r="A73" s="18">
        <v>63</v>
      </c>
      <c r="B73" s="78" t="s">
        <v>140</v>
      </c>
      <c r="C73" s="32" t="s">
        <v>12</v>
      </c>
      <c r="D73" s="31">
        <v>1000</v>
      </c>
      <c r="E73" s="27"/>
      <c r="F73" s="24">
        <v>2018</v>
      </c>
      <c r="G73" s="24" t="s">
        <v>57</v>
      </c>
      <c r="H73" s="26">
        <v>43158</v>
      </c>
      <c r="I73" s="27" t="s">
        <v>141</v>
      </c>
      <c r="J73" s="27"/>
      <c r="K73" s="27">
        <v>2282</v>
      </c>
    </row>
    <row r="74" spans="1:11" x14ac:dyDescent="0.25">
      <c r="A74" s="18">
        <v>64</v>
      </c>
      <c r="B74" s="44" t="s">
        <v>142</v>
      </c>
      <c r="C74" s="20" t="s">
        <v>12</v>
      </c>
      <c r="D74" s="31">
        <v>50000</v>
      </c>
      <c r="E74" s="27"/>
      <c r="F74" s="24">
        <v>2018</v>
      </c>
      <c r="G74" s="25" t="s">
        <v>13</v>
      </c>
      <c r="H74" s="26">
        <v>43158</v>
      </c>
      <c r="I74" s="25" t="s">
        <v>143</v>
      </c>
      <c r="J74" s="27"/>
      <c r="K74" s="27">
        <v>2282</v>
      </c>
    </row>
    <row r="75" spans="1:11" x14ac:dyDescent="0.25">
      <c r="A75" s="18">
        <v>65</v>
      </c>
      <c r="B75" s="44" t="s">
        <v>144</v>
      </c>
      <c r="C75" s="20" t="s">
        <v>12</v>
      </c>
      <c r="D75" s="31">
        <f>10000+2410</f>
        <v>12410</v>
      </c>
      <c r="E75" s="27"/>
      <c r="F75" s="24">
        <v>2018</v>
      </c>
      <c r="G75" s="24" t="s">
        <v>57</v>
      </c>
      <c r="H75" s="26">
        <v>43158</v>
      </c>
      <c r="I75" s="27" t="s">
        <v>145</v>
      </c>
      <c r="J75" s="27"/>
      <c r="K75" s="23" t="s">
        <v>197</v>
      </c>
    </row>
    <row r="76" spans="1:11" x14ac:dyDescent="0.25">
      <c r="A76" s="18">
        <v>66</v>
      </c>
      <c r="B76" s="44" t="s">
        <v>146</v>
      </c>
      <c r="C76" s="32" t="s">
        <v>12</v>
      </c>
      <c r="D76" s="31">
        <f>49000+52000</f>
        <v>101000</v>
      </c>
      <c r="E76" s="23"/>
      <c r="F76" s="24">
        <v>2018</v>
      </c>
      <c r="G76" s="24" t="s">
        <v>13</v>
      </c>
      <c r="H76" s="26">
        <v>43158</v>
      </c>
      <c r="I76" s="25" t="s">
        <v>147</v>
      </c>
      <c r="J76" s="27"/>
      <c r="K76" s="27">
        <v>2282</v>
      </c>
    </row>
    <row r="77" spans="1:11" x14ac:dyDescent="0.25">
      <c r="A77" s="18">
        <v>67</v>
      </c>
      <c r="B77" s="44" t="s">
        <v>148</v>
      </c>
      <c r="C77" s="20" t="s">
        <v>12</v>
      </c>
      <c r="D77" s="31">
        <v>10000</v>
      </c>
      <c r="E77" s="27"/>
      <c r="F77" s="24">
        <v>2018</v>
      </c>
      <c r="G77" s="24" t="s">
        <v>57</v>
      </c>
      <c r="H77" s="26">
        <v>43158</v>
      </c>
      <c r="I77" s="25" t="s">
        <v>149</v>
      </c>
      <c r="J77" s="27"/>
      <c r="K77" s="27">
        <v>2282</v>
      </c>
    </row>
    <row r="78" spans="1:11" x14ac:dyDescent="0.25">
      <c r="A78" s="18">
        <v>68</v>
      </c>
      <c r="B78" s="78" t="s">
        <v>198</v>
      </c>
      <c r="C78" s="38" t="s">
        <v>12</v>
      </c>
      <c r="D78" s="31">
        <v>50000</v>
      </c>
      <c r="E78" s="23"/>
      <c r="F78" s="24">
        <v>2018</v>
      </c>
      <c r="G78" s="24" t="s">
        <v>13</v>
      </c>
      <c r="H78" s="39">
        <v>43165</v>
      </c>
      <c r="I78" s="24" t="s">
        <v>154</v>
      </c>
      <c r="J78" s="33"/>
      <c r="K78" s="23" t="s">
        <v>199</v>
      </c>
    </row>
    <row r="79" spans="1:11" x14ac:dyDescent="0.25">
      <c r="A79" s="18">
        <v>69</v>
      </c>
      <c r="B79" s="44" t="s">
        <v>155</v>
      </c>
      <c r="C79" s="20" t="s">
        <v>12</v>
      </c>
      <c r="D79" s="31">
        <v>20000</v>
      </c>
      <c r="E79" s="27"/>
      <c r="F79" s="24">
        <v>2018</v>
      </c>
      <c r="G79" s="25" t="s">
        <v>57</v>
      </c>
      <c r="H79" s="26">
        <v>43165</v>
      </c>
      <c r="I79" s="25" t="s">
        <v>156</v>
      </c>
      <c r="J79" s="27"/>
      <c r="K79" s="27">
        <v>2282</v>
      </c>
    </row>
    <row r="80" spans="1:11" x14ac:dyDescent="0.25">
      <c r="A80" s="18">
        <v>70</v>
      </c>
      <c r="B80" s="44" t="s">
        <v>157</v>
      </c>
      <c r="C80" s="20" t="s">
        <v>12</v>
      </c>
      <c r="D80" s="31">
        <v>40000</v>
      </c>
      <c r="E80" s="27"/>
      <c r="F80" s="24">
        <v>2018</v>
      </c>
      <c r="G80" s="25" t="s">
        <v>57</v>
      </c>
      <c r="H80" s="26">
        <v>43165</v>
      </c>
      <c r="I80" s="25" t="s">
        <v>158</v>
      </c>
      <c r="J80" s="27"/>
      <c r="K80" s="27">
        <v>2282</v>
      </c>
    </row>
    <row r="81" spans="1:11" x14ac:dyDescent="0.25">
      <c r="A81" s="18">
        <v>71</v>
      </c>
      <c r="B81" s="44" t="s">
        <v>159</v>
      </c>
      <c r="C81" s="32" t="s">
        <v>12</v>
      </c>
      <c r="D81" s="31">
        <f>49000</f>
        <v>49000</v>
      </c>
      <c r="E81" s="23"/>
      <c r="F81" s="24">
        <v>2018</v>
      </c>
      <c r="G81" s="24" t="s">
        <v>57</v>
      </c>
      <c r="H81" s="26">
        <v>43165</v>
      </c>
      <c r="I81" s="25" t="s">
        <v>160</v>
      </c>
      <c r="J81" s="27"/>
      <c r="K81" s="23" t="s">
        <v>161</v>
      </c>
    </row>
    <row r="82" spans="1:11" x14ac:dyDescent="0.25">
      <c r="A82" s="18">
        <v>72</v>
      </c>
      <c r="B82" s="44" t="s">
        <v>200</v>
      </c>
      <c r="C82" s="20" t="s">
        <v>12</v>
      </c>
      <c r="D82" s="31">
        <v>50000</v>
      </c>
      <c r="E82" s="27"/>
      <c r="F82" s="24">
        <v>2018</v>
      </c>
      <c r="G82" s="25" t="s">
        <v>13</v>
      </c>
      <c r="H82" s="26">
        <v>43165</v>
      </c>
      <c r="I82" s="25" t="s">
        <v>162</v>
      </c>
      <c r="J82" s="27"/>
      <c r="K82" s="27" t="s">
        <v>163</v>
      </c>
    </row>
    <row r="83" spans="1:11" x14ac:dyDescent="0.25">
      <c r="A83" s="18">
        <v>73</v>
      </c>
      <c r="B83" s="44" t="s">
        <v>164</v>
      </c>
      <c r="C83" s="20" t="s">
        <v>12</v>
      </c>
      <c r="D83" s="31">
        <v>199999</v>
      </c>
      <c r="E83" s="27"/>
      <c r="F83" s="24">
        <v>2018</v>
      </c>
      <c r="G83" s="25" t="s">
        <v>13</v>
      </c>
      <c r="H83" s="26">
        <v>43165</v>
      </c>
      <c r="I83" s="25" t="s">
        <v>165</v>
      </c>
      <c r="J83" s="27"/>
      <c r="K83" s="23" t="s">
        <v>197</v>
      </c>
    </row>
    <row r="84" spans="1:11" x14ac:dyDescent="0.25">
      <c r="A84" s="18">
        <v>74</v>
      </c>
      <c r="B84" s="44" t="s">
        <v>201</v>
      </c>
      <c r="C84" s="20" t="s">
        <v>12</v>
      </c>
      <c r="D84" s="31">
        <f>50000+68000</f>
        <v>118000</v>
      </c>
      <c r="E84" s="27"/>
      <c r="F84" s="24">
        <v>2018</v>
      </c>
      <c r="G84" s="25" t="s">
        <v>13</v>
      </c>
      <c r="H84" s="26">
        <v>43165</v>
      </c>
      <c r="I84" s="25" t="s">
        <v>202</v>
      </c>
      <c r="J84" s="27"/>
      <c r="K84" s="27">
        <v>2282</v>
      </c>
    </row>
    <row r="85" spans="1:11" x14ac:dyDescent="0.25">
      <c r="A85" s="18">
        <v>75</v>
      </c>
      <c r="B85" s="78" t="s">
        <v>166</v>
      </c>
      <c r="C85" s="20" t="s">
        <v>12</v>
      </c>
      <c r="D85" s="40">
        <v>199999</v>
      </c>
      <c r="E85" s="27"/>
      <c r="F85" s="24">
        <v>2018</v>
      </c>
      <c r="G85" s="25" t="s">
        <v>13</v>
      </c>
      <c r="H85" s="26">
        <v>43165</v>
      </c>
      <c r="I85" s="25" t="s">
        <v>167</v>
      </c>
      <c r="J85" s="27"/>
      <c r="K85" s="23" t="s">
        <v>168</v>
      </c>
    </row>
    <row r="86" spans="1:11" x14ac:dyDescent="0.25">
      <c r="A86" s="18">
        <v>76</v>
      </c>
      <c r="B86" s="78" t="s">
        <v>169</v>
      </c>
      <c r="C86" s="20" t="s">
        <v>12</v>
      </c>
      <c r="D86" s="31">
        <v>50000</v>
      </c>
      <c r="E86" s="27"/>
      <c r="F86" s="24">
        <v>2018</v>
      </c>
      <c r="G86" s="25" t="s">
        <v>13</v>
      </c>
      <c r="H86" s="26">
        <v>43165</v>
      </c>
      <c r="I86" s="25" t="s">
        <v>170</v>
      </c>
      <c r="J86" s="27"/>
      <c r="K86" s="27">
        <v>2282.2280999999998</v>
      </c>
    </row>
    <row r="87" spans="1:11" x14ac:dyDescent="0.25">
      <c r="A87" s="18">
        <v>77</v>
      </c>
      <c r="B87" s="79" t="s">
        <v>171</v>
      </c>
      <c r="C87" s="20" t="s">
        <v>12</v>
      </c>
      <c r="D87" s="31">
        <v>199000</v>
      </c>
      <c r="E87" s="27"/>
      <c r="F87" s="24">
        <v>2018</v>
      </c>
      <c r="G87" s="25" t="s">
        <v>13</v>
      </c>
      <c r="H87" s="26">
        <v>43165</v>
      </c>
      <c r="I87" s="25" t="s">
        <v>172</v>
      </c>
      <c r="J87" s="27"/>
      <c r="K87" s="27" t="s">
        <v>197</v>
      </c>
    </row>
    <row r="88" spans="1:11" x14ac:dyDescent="0.25">
      <c r="A88" s="18">
        <v>78</v>
      </c>
      <c r="B88" s="79" t="s">
        <v>173</v>
      </c>
      <c r="C88" s="27" t="s">
        <v>12</v>
      </c>
      <c r="D88" s="33">
        <v>199000</v>
      </c>
      <c r="E88" s="27"/>
      <c r="F88" s="24">
        <v>2018</v>
      </c>
      <c r="G88" s="25" t="s">
        <v>13</v>
      </c>
      <c r="H88" s="26">
        <v>43165</v>
      </c>
      <c r="I88" s="25" t="s">
        <v>174</v>
      </c>
      <c r="J88" s="27"/>
      <c r="K88" s="27">
        <v>2282</v>
      </c>
    </row>
    <row r="89" spans="1:11" x14ac:dyDescent="0.25">
      <c r="A89" s="18">
        <v>79</v>
      </c>
      <c r="B89" s="79" t="s">
        <v>175</v>
      </c>
      <c r="C89" s="27" t="s">
        <v>12</v>
      </c>
      <c r="D89" s="33">
        <v>199000</v>
      </c>
      <c r="E89" s="27"/>
      <c r="F89" s="24">
        <v>2018</v>
      </c>
      <c r="G89" s="25" t="s">
        <v>13</v>
      </c>
      <c r="H89" s="26">
        <v>43165</v>
      </c>
      <c r="I89" s="25" t="s">
        <v>176</v>
      </c>
      <c r="J89" s="27"/>
      <c r="K89" s="27">
        <v>2282</v>
      </c>
    </row>
    <row r="90" spans="1:11" x14ac:dyDescent="0.25">
      <c r="A90" s="18">
        <v>80</v>
      </c>
      <c r="B90" s="101" t="s">
        <v>177</v>
      </c>
      <c r="C90" s="20" t="s">
        <v>12</v>
      </c>
      <c r="D90" s="31">
        <v>150000</v>
      </c>
      <c r="E90" s="27"/>
      <c r="F90" s="24">
        <v>2018</v>
      </c>
      <c r="G90" s="25" t="s">
        <v>13</v>
      </c>
      <c r="H90" s="26">
        <v>43165</v>
      </c>
      <c r="I90" s="25" t="s">
        <v>178</v>
      </c>
      <c r="J90" s="27"/>
      <c r="K90" s="27">
        <v>2282</v>
      </c>
    </row>
    <row r="91" spans="1:11" x14ac:dyDescent="0.25">
      <c r="A91" s="18">
        <v>81</v>
      </c>
      <c r="B91" s="79" t="s">
        <v>179</v>
      </c>
      <c r="C91" s="27" t="s">
        <v>12</v>
      </c>
      <c r="D91" s="31">
        <v>199000</v>
      </c>
      <c r="E91" s="27"/>
      <c r="F91" s="24">
        <v>2018</v>
      </c>
      <c r="G91" s="25" t="s">
        <v>13</v>
      </c>
      <c r="H91" s="26">
        <v>43165</v>
      </c>
      <c r="I91" s="25" t="s">
        <v>180</v>
      </c>
      <c r="J91" s="27"/>
      <c r="K91" s="27" t="s">
        <v>181</v>
      </c>
    </row>
    <row r="92" spans="1:11" x14ac:dyDescent="0.25">
      <c r="A92" s="18">
        <v>82</v>
      </c>
      <c r="B92" s="79" t="s">
        <v>182</v>
      </c>
      <c r="C92" s="27" t="s">
        <v>12</v>
      </c>
      <c r="D92" s="31">
        <v>199000</v>
      </c>
      <c r="E92" s="27"/>
      <c r="F92" s="24">
        <v>2018</v>
      </c>
      <c r="G92" s="25" t="s">
        <v>13</v>
      </c>
      <c r="H92" s="26">
        <v>43165</v>
      </c>
      <c r="I92" s="25" t="s">
        <v>183</v>
      </c>
      <c r="J92" s="27"/>
      <c r="K92" s="27">
        <v>2282</v>
      </c>
    </row>
    <row r="93" spans="1:11" x14ac:dyDescent="0.25">
      <c r="A93" s="18">
        <v>83</v>
      </c>
      <c r="B93" s="79" t="s">
        <v>184</v>
      </c>
      <c r="C93" s="27" t="s">
        <v>12</v>
      </c>
      <c r="D93" s="33">
        <v>199000</v>
      </c>
      <c r="E93" s="27"/>
      <c r="F93" s="24">
        <v>2018</v>
      </c>
      <c r="G93" s="25" t="s">
        <v>13</v>
      </c>
      <c r="H93" s="26">
        <v>43165</v>
      </c>
      <c r="I93" s="25" t="s">
        <v>185</v>
      </c>
      <c r="J93" s="27"/>
      <c r="K93" s="27">
        <v>2282</v>
      </c>
    </row>
    <row r="94" spans="1:11" x14ac:dyDescent="0.25">
      <c r="A94" s="18">
        <v>84</v>
      </c>
      <c r="B94" s="101" t="s">
        <v>186</v>
      </c>
      <c r="C94" s="20" t="s">
        <v>12</v>
      </c>
      <c r="D94" s="31">
        <f>99000+50000</f>
        <v>149000</v>
      </c>
      <c r="E94" s="27"/>
      <c r="F94" s="24">
        <v>2018</v>
      </c>
      <c r="G94" s="25" t="s">
        <v>13</v>
      </c>
      <c r="H94" s="26">
        <v>43165</v>
      </c>
      <c r="I94" s="25" t="s">
        <v>187</v>
      </c>
      <c r="J94" s="27"/>
      <c r="K94" s="27" t="s">
        <v>188</v>
      </c>
    </row>
    <row r="95" spans="1:11" x14ac:dyDescent="0.25">
      <c r="A95" s="18">
        <v>85</v>
      </c>
      <c r="B95" s="101" t="s">
        <v>189</v>
      </c>
      <c r="C95" s="20" t="s">
        <v>12</v>
      </c>
      <c r="D95" s="31">
        <v>199999</v>
      </c>
      <c r="E95" s="27"/>
      <c r="F95" s="24">
        <v>2018</v>
      </c>
      <c r="G95" s="25" t="s">
        <v>13</v>
      </c>
      <c r="H95" s="26">
        <v>43165</v>
      </c>
      <c r="I95" s="25" t="s">
        <v>190</v>
      </c>
      <c r="J95" s="27"/>
      <c r="K95" s="27" t="s">
        <v>188</v>
      </c>
    </row>
    <row r="96" spans="1:11" x14ac:dyDescent="0.25">
      <c r="A96" s="18">
        <v>86</v>
      </c>
      <c r="B96" s="101" t="s">
        <v>191</v>
      </c>
      <c r="C96" s="20" t="s">
        <v>12</v>
      </c>
      <c r="D96" s="31">
        <f>150000+12840</f>
        <v>162840</v>
      </c>
      <c r="E96" s="27"/>
      <c r="F96" s="24">
        <v>2018</v>
      </c>
      <c r="G96" s="27" t="s">
        <v>13</v>
      </c>
      <c r="H96" s="26">
        <v>43165</v>
      </c>
      <c r="I96" s="25" t="s">
        <v>192</v>
      </c>
      <c r="J96" s="27"/>
      <c r="K96" s="23" t="s">
        <v>197</v>
      </c>
    </row>
    <row r="97" spans="1:11" x14ac:dyDescent="0.25">
      <c r="A97" s="18">
        <v>87</v>
      </c>
      <c r="B97" s="44" t="s">
        <v>193</v>
      </c>
      <c r="C97" s="20" t="s">
        <v>12</v>
      </c>
      <c r="D97" s="31">
        <v>78000</v>
      </c>
      <c r="E97" s="27"/>
      <c r="F97" s="24">
        <v>2018</v>
      </c>
      <c r="G97" s="25" t="s">
        <v>13</v>
      </c>
      <c r="H97" s="26">
        <v>43165</v>
      </c>
      <c r="I97" s="25" t="s">
        <v>194</v>
      </c>
      <c r="J97" s="27"/>
      <c r="K97" s="23">
        <v>2282.2280999999998</v>
      </c>
    </row>
    <row r="98" spans="1:11" ht="24" x14ac:dyDescent="0.25">
      <c r="A98" s="18">
        <v>88</v>
      </c>
      <c r="B98" s="80" t="s">
        <v>203</v>
      </c>
      <c r="C98" s="29" t="s">
        <v>12</v>
      </c>
      <c r="D98" s="30">
        <v>199999</v>
      </c>
      <c r="E98" s="25"/>
      <c r="F98" s="24">
        <v>2018</v>
      </c>
      <c r="G98" s="25" t="s">
        <v>13</v>
      </c>
      <c r="H98" s="26">
        <v>43172</v>
      </c>
      <c r="I98" s="25" t="s">
        <v>204</v>
      </c>
      <c r="J98" s="25"/>
      <c r="K98" s="27">
        <v>2282.2280999999998</v>
      </c>
    </row>
    <row r="99" spans="1:11" x14ac:dyDescent="0.25">
      <c r="A99" s="18">
        <v>89</v>
      </c>
      <c r="B99" s="80" t="s">
        <v>205</v>
      </c>
      <c r="C99" s="29" t="s">
        <v>12</v>
      </c>
      <c r="D99" s="30">
        <v>100000</v>
      </c>
      <c r="E99" s="27"/>
      <c r="F99" s="24">
        <v>2018</v>
      </c>
      <c r="G99" s="25" t="s">
        <v>13</v>
      </c>
      <c r="H99" s="26">
        <v>43172</v>
      </c>
      <c r="I99" s="27" t="s">
        <v>206</v>
      </c>
      <c r="J99" s="27"/>
      <c r="K99" s="27">
        <v>2282</v>
      </c>
    </row>
    <row r="100" spans="1:11" ht="36" x14ac:dyDescent="0.25">
      <c r="A100" s="18">
        <v>90</v>
      </c>
      <c r="B100" s="80" t="s">
        <v>207</v>
      </c>
      <c r="C100" s="29" t="s">
        <v>12</v>
      </c>
      <c r="D100" s="30">
        <f>100000+50000</f>
        <v>150000</v>
      </c>
      <c r="E100" s="27"/>
      <c r="F100" s="24">
        <v>2018</v>
      </c>
      <c r="G100" s="25" t="s">
        <v>13</v>
      </c>
      <c r="H100" s="26">
        <v>43172</v>
      </c>
      <c r="I100" s="25" t="s">
        <v>208</v>
      </c>
      <c r="J100" s="27"/>
      <c r="K100" s="27" t="s">
        <v>802</v>
      </c>
    </row>
    <row r="101" spans="1:11" ht="36" x14ac:dyDescent="0.25">
      <c r="A101" s="18">
        <v>91</v>
      </c>
      <c r="B101" s="80" t="s">
        <v>209</v>
      </c>
      <c r="C101" s="29" t="s">
        <v>12</v>
      </c>
      <c r="D101" s="30">
        <v>199999</v>
      </c>
      <c r="E101" s="27"/>
      <c r="F101" s="24">
        <v>2018</v>
      </c>
      <c r="G101" s="25" t="s">
        <v>13</v>
      </c>
      <c r="H101" s="26">
        <v>43172</v>
      </c>
      <c r="I101" s="25" t="s">
        <v>210</v>
      </c>
      <c r="J101" s="27"/>
      <c r="K101" s="27">
        <v>2282</v>
      </c>
    </row>
    <row r="102" spans="1:11" x14ac:dyDescent="0.25">
      <c r="A102" s="18">
        <v>92</v>
      </c>
      <c r="B102" s="80" t="s">
        <v>211</v>
      </c>
      <c r="C102" s="29" t="s">
        <v>12</v>
      </c>
      <c r="D102" s="22">
        <v>180000</v>
      </c>
      <c r="E102" s="92"/>
      <c r="F102" s="24">
        <v>2018</v>
      </c>
      <c r="G102" s="25" t="s">
        <v>13</v>
      </c>
      <c r="H102" s="26">
        <v>43172</v>
      </c>
      <c r="I102" s="25" t="s">
        <v>212</v>
      </c>
      <c r="J102" s="41"/>
      <c r="K102" s="27">
        <v>2282</v>
      </c>
    </row>
    <row r="103" spans="1:11" x14ac:dyDescent="0.25">
      <c r="A103" s="18">
        <v>93</v>
      </c>
      <c r="B103" s="80" t="s">
        <v>213</v>
      </c>
      <c r="C103" s="29" t="s">
        <v>12</v>
      </c>
      <c r="D103" s="22">
        <v>199999</v>
      </c>
      <c r="E103" s="92"/>
      <c r="F103" s="24">
        <v>2018</v>
      </c>
      <c r="G103" s="25" t="s">
        <v>13</v>
      </c>
      <c r="H103" s="26">
        <v>43172</v>
      </c>
      <c r="I103" s="25" t="s">
        <v>214</v>
      </c>
      <c r="J103" s="41"/>
      <c r="K103" s="27">
        <v>2282</v>
      </c>
    </row>
    <row r="104" spans="1:11" x14ac:dyDescent="0.25">
      <c r="A104" s="18">
        <v>94</v>
      </c>
      <c r="B104" s="80" t="s">
        <v>215</v>
      </c>
      <c r="C104" s="29" t="s">
        <v>12</v>
      </c>
      <c r="D104" s="22">
        <v>199999</v>
      </c>
      <c r="E104" s="92"/>
      <c r="F104" s="24">
        <v>2018</v>
      </c>
      <c r="G104" s="25" t="s">
        <v>13</v>
      </c>
      <c r="H104" s="26">
        <v>43172</v>
      </c>
      <c r="I104" s="25" t="s">
        <v>216</v>
      </c>
      <c r="J104" s="41"/>
      <c r="K104" s="27" t="s">
        <v>52</v>
      </c>
    </row>
    <row r="105" spans="1:11" x14ac:dyDescent="0.25">
      <c r="A105" s="18">
        <v>95</v>
      </c>
      <c r="B105" s="80" t="s">
        <v>217</v>
      </c>
      <c r="C105" s="29" t="s">
        <v>12</v>
      </c>
      <c r="D105" s="22">
        <f>14000+46000</f>
        <v>60000</v>
      </c>
      <c r="E105" s="92"/>
      <c r="F105" s="24">
        <v>2018</v>
      </c>
      <c r="G105" s="25" t="s">
        <v>13</v>
      </c>
      <c r="H105" s="26">
        <v>43172</v>
      </c>
      <c r="I105" s="25" t="s">
        <v>218</v>
      </c>
      <c r="J105" s="41"/>
      <c r="K105" s="27">
        <v>2282</v>
      </c>
    </row>
    <row r="106" spans="1:11" x14ac:dyDescent="0.25">
      <c r="A106" s="18">
        <v>96</v>
      </c>
      <c r="B106" s="80" t="s">
        <v>219</v>
      </c>
      <c r="C106" s="29"/>
      <c r="D106" s="22">
        <f>50000+149000</f>
        <v>199000</v>
      </c>
      <c r="E106" s="92"/>
      <c r="F106" s="24">
        <v>2018</v>
      </c>
      <c r="G106" s="25" t="s">
        <v>13</v>
      </c>
      <c r="H106" s="26">
        <v>43172</v>
      </c>
      <c r="I106" s="25" t="s">
        <v>220</v>
      </c>
      <c r="J106" s="41"/>
      <c r="K106" s="23" t="s">
        <v>197</v>
      </c>
    </row>
    <row r="107" spans="1:11" x14ac:dyDescent="0.25">
      <c r="A107" s="18">
        <v>97</v>
      </c>
      <c r="B107" s="80" t="s">
        <v>221</v>
      </c>
      <c r="C107" s="29" t="s">
        <v>12</v>
      </c>
      <c r="D107" s="22">
        <v>179999</v>
      </c>
      <c r="E107" s="92"/>
      <c r="F107" s="24">
        <v>2018</v>
      </c>
      <c r="G107" s="25" t="s">
        <v>13</v>
      </c>
      <c r="H107" s="26">
        <v>43172</v>
      </c>
      <c r="I107" s="25" t="s">
        <v>222</v>
      </c>
      <c r="J107" s="41"/>
      <c r="K107" s="27">
        <v>2282</v>
      </c>
    </row>
    <row r="108" spans="1:11" x14ac:dyDescent="0.25">
      <c r="A108" s="18">
        <v>98</v>
      </c>
      <c r="B108" s="44" t="s">
        <v>223</v>
      </c>
      <c r="C108" s="20" t="s">
        <v>12</v>
      </c>
      <c r="D108" s="31">
        <f>150000+49999</f>
        <v>199999</v>
      </c>
      <c r="E108" s="27"/>
      <c r="F108" s="24">
        <v>2018</v>
      </c>
      <c r="G108" s="25" t="s">
        <v>13</v>
      </c>
      <c r="H108" s="26">
        <v>43179</v>
      </c>
      <c r="I108" s="25" t="s">
        <v>224</v>
      </c>
      <c r="J108" s="27"/>
      <c r="K108" s="27">
        <v>2282</v>
      </c>
    </row>
    <row r="109" spans="1:11" x14ac:dyDescent="0.25">
      <c r="A109" s="18">
        <v>99</v>
      </c>
      <c r="B109" s="44" t="s">
        <v>225</v>
      </c>
      <c r="C109" s="20" t="s">
        <v>12</v>
      </c>
      <c r="D109" s="31">
        <f>50000+1000+3500</f>
        <v>54500</v>
      </c>
      <c r="E109" s="27"/>
      <c r="F109" s="24">
        <v>2018</v>
      </c>
      <c r="G109" s="25" t="s">
        <v>13</v>
      </c>
      <c r="H109" s="26">
        <v>43179</v>
      </c>
      <c r="I109" s="25" t="s">
        <v>226</v>
      </c>
      <c r="J109" s="27"/>
      <c r="K109" s="23" t="s">
        <v>197</v>
      </c>
    </row>
    <row r="110" spans="1:11" x14ac:dyDescent="0.25">
      <c r="A110" s="18">
        <v>100</v>
      </c>
      <c r="B110" s="44" t="s">
        <v>227</v>
      </c>
      <c r="C110" s="20" t="s">
        <v>12</v>
      </c>
      <c r="D110" s="31">
        <v>49000</v>
      </c>
      <c r="E110" s="27"/>
      <c r="F110" s="24">
        <v>2018</v>
      </c>
      <c r="G110" s="25" t="s">
        <v>13</v>
      </c>
      <c r="H110" s="26">
        <v>43179</v>
      </c>
      <c r="I110" s="25" t="s">
        <v>228</v>
      </c>
      <c r="J110" s="27"/>
      <c r="K110" s="23" t="s">
        <v>197</v>
      </c>
    </row>
    <row r="111" spans="1:11" x14ac:dyDescent="0.25">
      <c r="A111" s="18">
        <v>101</v>
      </c>
      <c r="B111" s="82" t="s">
        <v>229</v>
      </c>
      <c r="C111" s="42" t="s">
        <v>12</v>
      </c>
      <c r="D111" s="43">
        <v>199999</v>
      </c>
      <c r="E111" s="34"/>
      <c r="F111" s="23">
        <v>2018</v>
      </c>
      <c r="G111" s="27" t="s">
        <v>13</v>
      </c>
      <c r="H111" s="26">
        <v>43179</v>
      </c>
      <c r="I111" s="27" t="s">
        <v>230</v>
      </c>
      <c r="J111" s="34"/>
      <c r="K111" s="23" t="s">
        <v>197</v>
      </c>
    </row>
    <row r="112" spans="1:11" x14ac:dyDescent="0.25">
      <c r="A112" s="18">
        <v>102</v>
      </c>
      <c r="B112" s="44" t="s">
        <v>153</v>
      </c>
      <c r="C112" s="20" t="s">
        <v>12</v>
      </c>
      <c r="D112" s="31">
        <v>150000</v>
      </c>
      <c r="E112" s="27"/>
      <c r="F112" s="23">
        <v>2018</v>
      </c>
      <c r="G112" s="24" t="s">
        <v>13</v>
      </c>
      <c r="H112" s="26">
        <v>43179</v>
      </c>
      <c r="I112" s="24" t="s">
        <v>154</v>
      </c>
      <c r="J112" s="27"/>
      <c r="K112" s="23" t="s">
        <v>199</v>
      </c>
    </row>
    <row r="113" spans="1:11" x14ac:dyDescent="0.25">
      <c r="A113" s="18">
        <v>103</v>
      </c>
      <c r="B113" s="44" t="s">
        <v>231</v>
      </c>
      <c r="C113" s="20" t="s">
        <v>12</v>
      </c>
      <c r="D113" s="31">
        <v>80000</v>
      </c>
      <c r="E113" s="27"/>
      <c r="F113" s="24">
        <v>2018</v>
      </c>
      <c r="G113" s="25" t="s">
        <v>13</v>
      </c>
      <c r="H113" s="26">
        <v>43179</v>
      </c>
      <c r="I113" s="25" t="s">
        <v>232</v>
      </c>
      <c r="J113" s="27"/>
      <c r="K113" s="27" t="s">
        <v>233</v>
      </c>
    </row>
    <row r="114" spans="1:11" x14ac:dyDescent="0.25">
      <c r="A114" s="18">
        <v>104</v>
      </c>
      <c r="B114" s="44" t="s">
        <v>234</v>
      </c>
      <c r="C114" s="20" t="s">
        <v>12</v>
      </c>
      <c r="D114" s="31">
        <v>45000</v>
      </c>
      <c r="E114" s="27"/>
      <c r="F114" s="24">
        <v>2017</v>
      </c>
      <c r="G114" s="24" t="s">
        <v>57</v>
      </c>
      <c r="H114" s="26">
        <v>43179</v>
      </c>
      <c r="I114" s="25" t="s">
        <v>235</v>
      </c>
      <c r="J114" s="27"/>
      <c r="K114" s="27">
        <v>2282</v>
      </c>
    </row>
    <row r="115" spans="1:11" x14ac:dyDescent="0.25">
      <c r="A115" s="18">
        <v>105</v>
      </c>
      <c r="B115" s="44" t="s">
        <v>236</v>
      </c>
      <c r="C115" s="20" t="s">
        <v>12</v>
      </c>
      <c r="D115" s="31">
        <v>40000</v>
      </c>
      <c r="E115" s="27"/>
      <c r="F115" s="24">
        <v>2018</v>
      </c>
      <c r="G115" s="25" t="s">
        <v>13</v>
      </c>
      <c r="H115" s="26">
        <v>43179</v>
      </c>
      <c r="I115" s="25" t="s">
        <v>237</v>
      </c>
      <c r="J115" s="27"/>
      <c r="K115" s="23" t="s">
        <v>197</v>
      </c>
    </row>
    <row r="116" spans="1:11" x14ac:dyDescent="0.25">
      <c r="A116" s="18">
        <v>106</v>
      </c>
      <c r="B116" s="44" t="s">
        <v>238</v>
      </c>
      <c r="C116" s="20" t="s">
        <v>12</v>
      </c>
      <c r="D116" s="31">
        <f>70000+30000+2000</f>
        <v>102000</v>
      </c>
      <c r="E116" s="27"/>
      <c r="F116" s="24">
        <v>2018</v>
      </c>
      <c r="G116" s="25" t="s">
        <v>13</v>
      </c>
      <c r="H116" s="26">
        <v>43179</v>
      </c>
      <c r="I116" s="25" t="s">
        <v>239</v>
      </c>
      <c r="J116" s="27"/>
      <c r="K116" s="27" t="s">
        <v>240</v>
      </c>
    </row>
    <row r="117" spans="1:11" x14ac:dyDescent="0.25">
      <c r="A117" s="18">
        <v>107</v>
      </c>
      <c r="B117" s="44" t="s">
        <v>241</v>
      </c>
      <c r="C117" s="20" t="s">
        <v>12</v>
      </c>
      <c r="D117" s="31">
        <v>49000</v>
      </c>
      <c r="E117" s="27"/>
      <c r="F117" s="24">
        <v>2018</v>
      </c>
      <c r="G117" s="24" t="s">
        <v>57</v>
      </c>
      <c r="H117" s="26">
        <v>43179</v>
      </c>
      <c r="I117" s="25" t="s">
        <v>242</v>
      </c>
      <c r="J117" s="27"/>
      <c r="K117" s="27">
        <v>2282</v>
      </c>
    </row>
    <row r="118" spans="1:11" ht="24" x14ac:dyDescent="0.25">
      <c r="A118" s="18">
        <v>108</v>
      </c>
      <c r="B118" s="44" t="s">
        <v>243</v>
      </c>
      <c r="C118" s="20" t="s">
        <v>12</v>
      </c>
      <c r="D118" s="31">
        <v>180000</v>
      </c>
      <c r="E118" s="27"/>
      <c r="F118" s="24">
        <v>2018</v>
      </c>
      <c r="G118" s="25" t="s">
        <v>13</v>
      </c>
      <c r="H118" s="26">
        <v>43179</v>
      </c>
      <c r="I118" s="25" t="s">
        <v>244</v>
      </c>
      <c r="J118" s="27"/>
      <c r="K118" s="27">
        <v>2282</v>
      </c>
    </row>
    <row r="119" spans="1:11" x14ac:dyDescent="0.25">
      <c r="A119" s="18">
        <v>109</v>
      </c>
      <c r="B119" s="44" t="s">
        <v>245</v>
      </c>
      <c r="C119" s="20" t="s">
        <v>12</v>
      </c>
      <c r="D119" s="31">
        <f>135000+50000</f>
        <v>185000</v>
      </c>
      <c r="E119" s="27"/>
      <c r="F119" s="24">
        <v>2018</v>
      </c>
      <c r="G119" s="25" t="s">
        <v>13</v>
      </c>
      <c r="H119" s="26">
        <v>43179</v>
      </c>
      <c r="I119" s="25" t="s">
        <v>246</v>
      </c>
      <c r="J119" s="27"/>
      <c r="K119" s="27">
        <v>2282</v>
      </c>
    </row>
    <row r="120" spans="1:11" x14ac:dyDescent="0.25">
      <c r="A120" s="18">
        <v>110</v>
      </c>
      <c r="B120" s="44" t="s">
        <v>247</v>
      </c>
      <c r="C120" s="20" t="s">
        <v>12</v>
      </c>
      <c r="D120" s="31">
        <v>199999</v>
      </c>
      <c r="E120" s="27"/>
      <c r="F120" s="24">
        <v>2018</v>
      </c>
      <c r="G120" s="25" t="s">
        <v>13</v>
      </c>
      <c r="H120" s="26">
        <v>43186</v>
      </c>
      <c r="I120" s="25" t="s">
        <v>248</v>
      </c>
      <c r="J120" s="27"/>
      <c r="K120" s="23" t="s">
        <v>52</v>
      </c>
    </row>
    <row r="121" spans="1:11" x14ac:dyDescent="0.25">
      <c r="A121" s="18">
        <v>111</v>
      </c>
      <c r="B121" s="44" t="s">
        <v>249</v>
      </c>
      <c r="C121" s="20" t="s">
        <v>12</v>
      </c>
      <c r="D121" s="31">
        <v>199000</v>
      </c>
      <c r="E121" s="27"/>
      <c r="F121" s="24">
        <v>2018</v>
      </c>
      <c r="G121" s="25" t="s">
        <v>13</v>
      </c>
      <c r="H121" s="26">
        <v>43186</v>
      </c>
      <c r="I121" s="25" t="s">
        <v>250</v>
      </c>
      <c r="J121" s="27"/>
      <c r="K121" s="27">
        <v>2282</v>
      </c>
    </row>
    <row r="122" spans="1:11" x14ac:dyDescent="0.25">
      <c r="A122" s="18">
        <v>112</v>
      </c>
      <c r="B122" s="44" t="s">
        <v>251</v>
      </c>
      <c r="C122" s="20" t="s">
        <v>12</v>
      </c>
      <c r="D122" s="31">
        <f>150000+49900</f>
        <v>199900</v>
      </c>
      <c r="E122" s="27"/>
      <c r="F122" s="24">
        <v>2018</v>
      </c>
      <c r="G122" s="25" t="s">
        <v>13</v>
      </c>
      <c r="H122" s="26">
        <v>43186</v>
      </c>
      <c r="I122" s="25" t="s">
        <v>252</v>
      </c>
      <c r="J122" s="27"/>
      <c r="K122" s="27" t="s">
        <v>447</v>
      </c>
    </row>
    <row r="123" spans="1:11" x14ac:dyDescent="0.25">
      <c r="A123" s="18">
        <v>113</v>
      </c>
      <c r="B123" s="44" t="s">
        <v>253</v>
      </c>
      <c r="C123" s="20" t="s">
        <v>12</v>
      </c>
      <c r="D123" s="31">
        <v>150000</v>
      </c>
      <c r="E123" s="27"/>
      <c r="F123" s="24">
        <v>2018</v>
      </c>
      <c r="G123" s="25" t="s">
        <v>13</v>
      </c>
      <c r="H123" s="26">
        <v>43193</v>
      </c>
      <c r="I123" s="25" t="s">
        <v>254</v>
      </c>
      <c r="J123" s="27"/>
      <c r="K123" s="27" t="s">
        <v>188</v>
      </c>
    </row>
    <row r="124" spans="1:11" x14ac:dyDescent="0.25">
      <c r="A124" s="18">
        <v>114</v>
      </c>
      <c r="B124" s="44" t="s">
        <v>255</v>
      </c>
      <c r="C124" s="20" t="s">
        <v>12</v>
      </c>
      <c r="D124" s="31">
        <v>5000</v>
      </c>
      <c r="E124" s="27"/>
      <c r="F124" s="24">
        <v>2018</v>
      </c>
      <c r="G124" s="25" t="s">
        <v>57</v>
      </c>
      <c r="H124" s="26">
        <v>43193</v>
      </c>
      <c r="I124" s="25" t="s">
        <v>256</v>
      </c>
      <c r="J124" s="27"/>
      <c r="K124" s="27">
        <v>2282</v>
      </c>
    </row>
    <row r="125" spans="1:11" x14ac:dyDescent="0.25">
      <c r="A125" s="18">
        <v>115</v>
      </c>
      <c r="B125" s="44" t="s">
        <v>257</v>
      </c>
      <c r="C125" s="20" t="s">
        <v>12</v>
      </c>
      <c r="D125" s="31">
        <f>50000+75000+30000+30000+10000</f>
        <v>195000</v>
      </c>
      <c r="E125" s="27"/>
      <c r="F125" s="24">
        <v>2018</v>
      </c>
      <c r="G125" s="25" t="s">
        <v>13</v>
      </c>
      <c r="H125" s="26">
        <v>43193</v>
      </c>
      <c r="I125" s="25" t="s">
        <v>258</v>
      </c>
      <c r="J125" s="27"/>
      <c r="K125" s="23" t="s">
        <v>197</v>
      </c>
    </row>
    <row r="126" spans="1:11" x14ac:dyDescent="0.25">
      <c r="A126" s="18">
        <v>116</v>
      </c>
      <c r="B126" s="44" t="s">
        <v>259</v>
      </c>
      <c r="C126" s="20" t="s">
        <v>12</v>
      </c>
      <c r="D126" s="31">
        <v>49999</v>
      </c>
      <c r="E126" s="27"/>
      <c r="F126" s="24">
        <v>2018</v>
      </c>
      <c r="G126" s="25" t="s">
        <v>57</v>
      </c>
      <c r="H126" s="26">
        <v>43193</v>
      </c>
      <c r="I126" s="25" t="s">
        <v>260</v>
      </c>
      <c r="J126" s="27"/>
      <c r="K126" s="23" t="s">
        <v>197</v>
      </c>
    </row>
    <row r="127" spans="1:11" x14ac:dyDescent="0.25">
      <c r="A127" s="18">
        <v>117</v>
      </c>
      <c r="B127" s="44" t="s">
        <v>261</v>
      </c>
      <c r="C127" s="20" t="s">
        <v>12</v>
      </c>
      <c r="D127" s="28">
        <v>100000</v>
      </c>
      <c r="E127" s="92"/>
      <c r="F127" s="24">
        <v>2018</v>
      </c>
      <c r="G127" s="25" t="s">
        <v>13</v>
      </c>
      <c r="H127" s="26">
        <v>43193</v>
      </c>
      <c r="I127" s="25" t="s">
        <v>262</v>
      </c>
      <c r="J127" s="41"/>
      <c r="K127" s="27">
        <v>2281.2282</v>
      </c>
    </row>
    <row r="128" spans="1:11" x14ac:dyDescent="0.25">
      <c r="A128" s="18">
        <v>118</v>
      </c>
      <c r="B128" s="44" t="s">
        <v>263</v>
      </c>
      <c r="C128" s="20" t="s">
        <v>12</v>
      </c>
      <c r="D128" s="31">
        <f>600+1500</f>
        <v>2100</v>
      </c>
      <c r="E128" s="27"/>
      <c r="F128" s="24">
        <v>2018</v>
      </c>
      <c r="G128" s="25" t="s">
        <v>57</v>
      </c>
      <c r="H128" s="26">
        <v>43200</v>
      </c>
      <c r="I128" s="25" t="s">
        <v>264</v>
      </c>
      <c r="J128" s="27"/>
      <c r="K128" s="27">
        <v>2282</v>
      </c>
    </row>
    <row r="129" spans="1:11" ht="24" x14ac:dyDescent="0.25">
      <c r="A129" s="18">
        <v>119</v>
      </c>
      <c r="B129" s="44" t="s">
        <v>265</v>
      </c>
      <c r="C129" s="20" t="s">
        <v>12</v>
      </c>
      <c r="D129" s="31">
        <v>25000</v>
      </c>
      <c r="E129" s="27"/>
      <c r="F129" s="24">
        <v>2018</v>
      </c>
      <c r="G129" s="25" t="s">
        <v>13</v>
      </c>
      <c r="H129" s="26">
        <v>43200</v>
      </c>
      <c r="I129" s="25" t="s">
        <v>266</v>
      </c>
      <c r="J129" s="27"/>
      <c r="K129" s="27">
        <v>2282</v>
      </c>
    </row>
    <row r="130" spans="1:11" ht="24" x14ac:dyDescent="0.25">
      <c r="A130" s="18">
        <v>120</v>
      </c>
      <c r="B130" s="44" t="s">
        <v>267</v>
      </c>
      <c r="C130" s="20" t="s">
        <v>12</v>
      </c>
      <c r="D130" s="23">
        <f>20000+5000</f>
        <v>25000</v>
      </c>
      <c r="E130" s="27"/>
      <c r="F130" s="24">
        <v>2018</v>
      </c>
      <c r="G130" s="25" t="s">
        <v>13</v>
      </c>
      <c r="H130" s="26">
        <v>43200</v>
      </c>
      <c r="I130" s="25" t="s">
        <v>268</v>
      </c>
      <c r="J130" s="27"/>
      <c r="K130" s="27">
        <v>2282</v>
      </c>
    </row>
    <row r="131" spans="1:11" x14ac:dyDescent="0.25">
      <c r="A131" s="18">
        <v>121</v>
      </c>
      <c r="B131" s="44" t="s">
        <v>269</v>
      </c>
      <c r="C131" s="20" t="s">
        <v>12</v>
      </c>
      <c r="D131" s="31">
        <f>49000+40000</f>
        <v>89000</v>
      </c>
      <c r="E131" s="27"/>
      <c r="F131" s="24">
        <v>2018</v>
      </c>
      <c r="G131" s="25" t="s">
        <v>13</v>
      </c>
      <c r="H131" s="26">
        <v>43200</v>
      </c>
      <c r="I131" s="25" t="s">
        <v>270</v>
      </c>
      <c r="J131" s="27"/>
      <c r="K131" s="27">
        <v>2282</v>
      </c>
    </row>
    <row r="132" spans="1:11" ht="24" x14ac:dyDescent="0.25">
      <c r="A132" s="18">
        <v>122</v>
      </c>
      <c r="B132" s="44" t="s">
        <v>271</v>
      </c>
      <c r="C132" s="20" t="s">
        <v>12</v>
      </c>
      <c r="D132" s="31">
        <f>50000+149999</f>
        <v>199999</v>
      </c>
      <c r="E132" s="27"/>
      <c r="F132" s="24">
        <v>2018</v>
      </c>
      <c r="G132" s="25" t="s">
        <v>13</v>
      </c>
      <c r="H132" s="26">
        <v>43200</v>
      </c>
      <c r="I132" s="25" t="s">
        <v>272</v>
      </c>
      <c r="J132" s="27"/>
      <c r="K132" s="45">
        <v>2282.3209999999999</v>
      </c>
    </row>
    <row r="133" spans="1:11" ht="24" x14ac:dyDescent="0.25">
      <c r="A133" s="18">
        <v>123</v>
      </c>
      <c r="B133" s="44" t="s">
        <v>273</v>
      </c>
      <c r="C133" s="20" t="s">
        <v>12</v>
      </c>
      <c r="D133" s="31">
        <f>100000+90000+9000</f>
        <v>199000</v>
      </c>
      <c r="E133" s="27"/>
      <c r="F133" s="24">
        <v>2018</v>
      </c>
      <c r="G133" s="25" t="s">
        <v>13</v>
      </c>
      <c r="H133" s="26">
        <v>43200</v>
      </c>
      <c r="I133" s="25" t="s">
        <v>274</v>
      </c>
      <c r="J133" s="27"/>
      <c r="K133" s="23" t="s">
        <v>197</v>
      </c>
    </row>
    <row r="134" spans="1:11" x14ac:dyDescent="0.25">
      <c r="A134" s="18">
        <v>124</v>
      </c>
      <c r="B134" s="44" t="s">
        <v>275</v>
      </c>
      <c r="C134" s="20" t="s">
        <v>12</v>
      </c>
      <c r="D134" s="31">
        <f>5500+13000+69000+6900+10000+95500</f>
        <v>199900</v>
      </c>
      <c r="E134" s="27"/>
      <c r="F134" s="24">
        <v>2018</v>
      </c>
      <c r="G134" s="25" t="s">
        <v>13</v>
      </c>
      <c r="H134" s="26">
        <v>43207</v>
      </c>
      <c r="I134" s="25" t="s">
        <v>276</v>
      </c>
      <c r="J134" s="27"/>
      <c r="K134" s="46" t="s">
        <v>277</v>
      </c>
    </row>
    <row r="135" spans="1:11" x14ac:dyDescent="0.25">
      <c r="A135" s="18">
        <v>125</v>
      </c>
      <c r="B135" s="44" t="s">
        <v>278</v>
      </c>
      <c r="C135" s="20" t="s">
        <v>12</v>
      </c>
      <c r="D135" s="31">
        <v>15000</v>
      </c>
      <c r="E135" s="27"/>
      <c r="F135" s="24">
        <v>2018</v>
      </c>
      <c r="G135" s="25" t="s">
        <v>13</v>
      </c>
      <c r="H135" s="26">
        <v>43207</v>
      </c>
      <c r="I135" s="25" t="s">
        <v>279</v>
      </c>
      <c r="J135" s="27"/>
      <c r="K135" s="27">
        <v>2282</v>
      </c>
    </row>
    <row r="136" spans="1:11" ht="48" x14ac:dyDescent="0.25">
      <c r="A136" s="18">
        <v>126</v>
      </c>
      <c r="B136" s="81" t="s">
        <v>363</v>
      </c>
      <c r="C136" s="69" t="s">
        <v>12</v>
      </c>
      <c r="D136" s="70">
        <v>1073364</v>
      </c>
      <c r="E136" s="71"/>
      <c r="F136" s="72">
        <v>2018</v>
      </c>
      <c r="G136" s="73" t="s">
        <v>13</v>
      </c>
      <c r="H136" s="74">
        <v>43222</v>
      </c>
      <c r="I136" s="73" t="s">
        <v>364</v>
      </c>
      <c r="J136" s="71"/>
      <c r="K136" s="75">
        <v>3210</v>
      </c>
    </row>
    <row r="137" spans="1:11" x14ac:dyDescent="0.25">
      <c r="A137" s="18">
        <v>127</v>
      </c>
      <c r="B137" s="44" t="s">
        <v>280</v>
      </c>
      <c r="C137" s="20" t="s">
        <v>12</v>
      </c>
      <c r="D137" s="31">
        <f>20000+96307+25000+25000</f>
        <v>166307</v>
      </c>
      <c r="E137" s="27"/>
      <c r="F137" s="23">
        <v>2018</v>
      </c>
      <c r="G137" s="25" t="s">
        <v>13</v>
      </c>
      <c r="H137" s="26">
        <v>43207</v>
      </c>
      <c r="I137" s="25" t="s">
        <v>281</v>
      </c>
      <c r="J137" s="27"/>
      <c r="K137" s="45" t="s">
        <v>277</v>
      </c>
    </row>
    <row r="138" spans="1:11" x14ac:dyDescent="0.25">
      <c r="A138" s="18">
        <v>128</v>
      </c>
      <c r="B138" s="44" t="s">
        <v>282</v>
      </c>
      <c r="C138" s="20" t="s">
        <v>12</v>
      </c>
      <c r="D138" s="31">
        <f>20000+56781+30600+20000+71600</f>
        <v>198981</v>
      </c>
      <c r="E138" s="27"/>
      <c r="F138" s="27">
        <v>2018</v>
      </c>
      <c r="G138" s="25" t="s">
        <v>13</v>
      </c>
      <c r="H138" s="26">
        <v>43207</v>
      </c>
      <c r="I138" s="25" t="s">
        <v>283</v>
      </c>
      <c r="J138" s="27"/>
      <c r="K138" s="45" t="s">
        <v>284</v>
      </c>
    </row>
    <row r="139" spans="1:11" x14ac:dyDescent="0.25">
      <c r="A139" s="18">
        <v>129</v>
      </c>
      <c r="B139" s="44" t="s">
        <v>285</v>
      </c>
      <c r="C139" s="20" t="s">
        <v>12</v>
      </c>
      <c r="D139" s="31">
        <f>15000+17000+7200+50000+40000+18000</f>
        <v>147200</v>
      </c>
      <c r="E139" s="27"/>
      <c r="F139" s="27">
        <v>2018</v>
      </c>
      <c r="G139" s="25" t="s">
        <v>13</v>
      </c>
      <c r="H139" s="26">
        <v>43207</v>
      </c>
      <c r="I139" s="25" t="s">
        <v>286</v>
      </c>
      <c r="J139" s="27"/>
      <c r="K139" s="27">
        <v>2282.2280999999998</v>
      </c>
    </row>
    <row r="140" spans="1:11" x14ac:dyDescent="0.25">
      <c r="A140" s="18">
        <v>130</v>
      </c>
      <c r="B140" s="44" t="s">
        <v>287</v>
      </c>
      <c r="C140" s="20" t="s">
        <v>12</v>
      </c>
      <c r="D140" s="31">
        <f>5000+40000+30000+40000+13000+2000</f>
        <v>130000</v>
      </c>
      <c r="E140" s="27"/>
      <c r="F140" s="27">
        <v>2018</v>
      </c>
      <c r="G140" s="25" t="s">
        <v>13</v>
      </c>
      <c r="H140" s="26">
        <v>43207</v>
      </c>
      <c r="I140" s="25" t="s">
        <v>288</v>
      </c>
      <c r="J140" s="27"/>
      <c r="K140" s="27">
        <v>2282</v>
      </c>
    </row>
    <row r="141" spans="1:11" x14ac:dyDescent="0.25">
      <c r="A141" s="18">
        <v>131</v>
      </c>
      <c r="B141" s="44" t="s">
        <v>289</v>
      </c>
      <c r="C141" s="20" t="s">
        <v>12</v>
      </c>
      <c r="D141" s="31">
        <f>5000+300+3300+85000+100000+6399</f>
        <v>199999</v>
      </c>
      <c r="E141" s="27"/>
      <c r="F141" s="27">
        <v>2018</v>
      </c>
      <c r="G141" s="25" t="s">
        <v>13</v>
      </c>
      <c r="H141" s="26">
        <v>43207</v>
      </c>
      <c r="I141" s="25" t="s">
        <v>290</v>
      </c>
      <c r="J141" s="27"/>
      <c r="K141" s="23" t="s">
        <v>197</v>
      </c>
    </row>
    <row r="142" spans="1:11" x14ac:dyDescent="0.25">
      <c r="A142" s="18">
        <v>132</v>
      </c>
      <c r="B142" s="44" t="s">
        <v>291</v>
      </c>
      <c r="C142" s="20" t="s">
        <v>12</v>
      </c>
      <c r="D142" s="28">
        <f>50000+2387+12100+50000</f>
        <v>114487</v>
      </c>
      <c r="E142" s="92"/>
      <c r="F142" s="27">
        <v>2018</v>
      </c>
      <c r="G142" s="25" t="s">
        <v>13</v>
      </c>
      <c r="H142" s="26">
        <v>43207</v>
      </c>
      <c r="I142" s="25" t="s">
        <v>292</v>
      </c>
      <c r="J142" s="41"/>
      <c r="K142" s="23" t="s">
        <v>197</v>
      </c>
    </row>
    <row r="143" spans="1:11" x14ac:dyDescent="0.25">
      <c r="A143" s="18">
        <v>133</v>
      </c>
      <c r="B143" s="44" t="s">
        <v>293</v>
      </c>
      <c r="C143" s="20" t="s">
        <v>12</v>
      </c>
      <c r="D143" s="28">
        <f>5000+1608+10588</f>
        <v>17196</v>
      </c>
      <c r="E143" s="92"/>
      <c r="F143" s="27">
        <v>2018</v>
      </c>
      <c r="G143" s="27" t="s">
        <v>13</v>
      </c>
      <c r="H143" s="26">
        <v>43207</v>
      </c>
      <c r="I143" s="27" t="s">
        <v>294</v>
      </c>
      <c r="J143" s="41"/>
      <c r="K143" s="23" t="s">
        <v>197</v>
      </c>
    </row>
    <row r="144" spans="1:11" x14ac:dyDescent="0.25">
      <c r="A144" s="18">
        <v>134</v>
      </c>
      <c r="B144" s="44" t="s">
        <v>295</v>
      </c>
      <c r="C144" s="32" t="s">
        <v>12</v>
      </c>
      <c r="D144" s="28">
        <f>5000+12345+6500+3500+800+3500+4000+3000+7000+6000+15000+35000+19000+20000+37000+14000+8315</f>
        <v>199960</v>
      </c>
      <c r="E144" s="32"/>
      <c r="F144" s="27">
        <v>2018</v>
      </c>
      <c r="G144" s="32" t="s">
        <v>13</v>
      </c>
      <c r="H144" s="26">
        <v>43207</v>
      </c>
      <c r="I144" s="32" t="s">
        <v>296</v>
      </c>
      <c r="J144" s="41"/>
      <c r="K144" s="23" t="s">
        <v>197</v>
      </c>
    </row>
    <row r="145" spans="1:11" x14ac:dyDescent="0.25">
      <c r="A145" s="18">
        <v>135</v>
      </c>
      <c r="B145" s="44" t="s">
        <v>297</v>
      </c>
      <c r="C145" s="32" t="s">
        <v>12</v>
      </c>
      <c r="D145" s="28">
        <v>2000</v>
      </c>
      <c r="E145" s="92"/>
      <c r="F145" s="27">
        <v>2018</v>
      </c>
      <c r="G145" s="32" t="s">
        <v>13</v>
      </c>
      <c r="H145" s="26">
        <v>43207</v>
      </c>
      <c r="I145" s="32" t="s">
        <v>298</v>
      </c>
      <c r="J145" s="41"/>
      <c r="K145" s="23">
        <v>2282</v>
      </c>
    </row>
    <row r="146" spans="1:11" ht="24" x14ac:dyDescent="0.25">
      <c r="A146" s="18">
        <v>136</v>
      </c>
      <c r="B146" s="44" t="s">
        <v>299</v>
      </c>
      <c r="C146" s="32" t="s">
        <v>12</v>
      </c>
      <c r="D146" s="28">
        <f>150000+49999</f>
        <v>199999</v>
      </c>
      <c r="E146" s="92"/>
      <c r="F146" s="25">
        <v>2018</v>
      </c>
      <c r="G146" s="21" t="s">
        <v>13</v>
      </c>
      <c r="H146" s="26">
        <v>43207</v>
      </c>
      <c r="I146" s="21" t="s">
        <v>300</v>
      </c>
      <c r="J146" s="41"/>
      <c r="K146" s="46">
        <v>2282.3209999999999</v>
      </c>
    </row>
    <row r="147" spans="1:11" x14ac:dyDescent="0.25">
      <c r="A147" s="18">
        <v>137</v>
      </c>
      <c r="B147" s="44" t="s">
        <v>301</v>
      </c>
      <c r="C147" s="20"/>
      <c r="D147" s="31">
        <f>5000+5000+5000</f>
        <v>15000</v>
      </c>
      <c r="E147" s="27"/>
      <c r="F147" s="23">
        <v>2018</v>
      </c>
      <c r="G147" s="25" t="s">
        <v>13</v>
      </c>
      <c r="H147" s="26">
        <v>43207</v>
      </c>
      <c r="I147" s="25" t="s">
        <v>302</v>
      </c>
      <c r="J147" s="27"/>
      <c r="K147" s="27">
        <v>2282</v>
      </c>
    </row>
    <row r="148" spans="1:11" ht="60" x14ac:dyDescent="0.25">
      <c r="A148" s="18">
        <v>138</v>
      </c>
      <c r="B148" s="102" t="s">
        <v>734</v>
      </c>
      <c r="C148" s="27" t="s">
        <v>12</v>
      </c>
      <c r="D148" s="28">
        <v>710300</v>
      </c>
      <c r="E148" s="92"/>
      <c r="F148" s="23">
        <v>2018</v>
      </c>
      <c r="G148" s="27" t="s">
        <v>13</v>
      </c>
      <c r="H148" s="37">
        <v>43409</v>
      </c>
      <c r="I148" s="41" t="s">
        <v>364</v>
      </c>
      <c r="J148" s="41"/>
      <c r="K148" s="27">
        <v>3210</v>
      </c>
    </row>
    <row r="149" spans="1:11" x14ac:dyDescent="0.25">
      <c r="A149" s="18">
        <v>139</v>
      </c>
      <c r="B149" s="44" t="s">
        <v>303</v>
      </c>
      <c r="C149" s="29" t="s">
        <v>12</v>
      </c>
      <c r="D149" s="30">
        <f>1000+103000+6000</f>
        <v>110000</v>
      </c>
      <c r="E149" s="27"/>
      <c r="F149" s="25">
        <v>2018</v>
      </c>
      <c r="G149" s="25" t="s">
        <v>13</v>
      </c>
      <c r="H149" s="26">
        <v>43214</v>
      </c>
      <c r="I149" s="27" t="s">
        <v>304</v>
      </c>
      <c r="J149" s="27"/>
      <c r="K149" s="27">
        <v>2282</v>
      </c>
    </row>
    <row r="150" spans="1:11" x14ac:dyDescent="0.25">
      <c r="A150" s="18">
        <v>140</v>
      </c>
      <c r="B150" s="99" t="s">
        <v>552</v>
      </c>
      <c r="C150" s="29" t="s">
        <v>12</v>
      </c>
      <c r="D150" s="30">
        <v>3000</v>
      </c>
      <c r="E150" s="25"/>
      <c r="F150" s="24">
        <v>2018</v>
      </c>
      <c r="G150" s="27" t="s">
        <v>13</v>
      </c>
      <c r="H150" s="37">
        <v>43224</v>
      </c>
      <c r="I150" s="25" t="s">
        <v>553</v>
      </c>
      <c r="J150" s="25"/>
      <c r="K150" s="27">
        <v>2282</v>
      </c>
    </row>
    <row r="151" spans="1:11" x14ac:dyDescent="0.25">
      <c r="A151" s="18">
        <v>141</v>
      </c>
      <c r="B151" s="44" t="s">
        <v>305</v>
      </c>
      <c r="C151" s="20" t="s">
        <v>12</v>
      </c>
      <c r="D151" s="28">
        <v>1000</v>
      </c>
      <c r="E151" s="27"/>
      <c r="F151" s="27">
        <v>2018</v>
      </c>
      <c r="G151" s="24" t="s">
        <v>13</v>
      </c>
      <c r="H151" s="26">
        <v>43222</v>
      </c>
      <c r="I151" s="27" t="s">
        <v>306</v>
      </c>
      <c r="J151" s="41"/>
      <c r="K151" s="23">
        <v>2281</v>
      </c>
    </row>
    <row r="152" spans="1:11" x14ac:dyDescent="0.25">
      <c r="A152" s="18">
        <v>142</v>
      </c>
      <c r="B152" s="44" t="s">
        <v>307</v>
      </c>
      <c r="C152" s="20" t="s">
        <v>12</v>
      </c>
      <c r="D152" s="28">
        <f>1000+5000</f>
        <v>6000</v>
      </c>
      <c r="E152" s="92"/>
      <c r="F152" s="27">
        <v>2018</v>
      </c>
      <c r="G152" s="24" t="s">
        <v>13</v>
      </c>
      <c r="H152" s="26">
        <v>43222</v>
      </c>
      <c r="I152" s="41" t="s">
        <v>308</v>
      </c>
      <c r="J152" s="41"/>
      <c r="K152" s="23">
        <v>2281.2282</v>
      </c>
    </row>
    <row r="153" spans="1:11" x14ac:dyDescent="0.25">
      <c r="A153" s="18">
        <v>143</v>
      </c>
      <c r="B153" s="78" t="s">
        <v>309</v>
      </c>
      <c r="C153" s="20" t="s">
        <v>12</v>
      </c>
      <c r="D153" s="31">
        <v>175000</v>
      </c>
      <c r="E153" s="27"/>
      <c r="F153" s="23">
        <v>2018</v>
      </c>
      <c r="G153" s="24" t="s">
        <v>13</v>
      </c>
      <c r="H153" s="26">
        <v>43222</v>
      </c>
      <c r="I153" s="27" t="s">
        <v>310</v>
      </c>
      <c r="J153" s="27"/>
      <c r="K153" s="27" t="s">
        <v>311</v>
      </c>
    </row>
    <row r="154" spans="1:11" x14ac:dyDescent="0.25">
      <c r="A154" s="18">
        <v>144</v>
      </c>
      <c r="B154" s="44" t="s">
        <v>312</v>
      </c>
      <c r="C154" s="20" t="s">
        <v>12</v>
      </c>
      <c r="D154" s="28">
        <v>1000</v>
      </c>
      <c r="E154" s="92"/>
      <c r="F154" s="25">
        <v>2018</v>
      </c>
      <c r="G154" s="24" t="s">
        <v>13</v>
      </c>
      <c r="H154" s="26">
        <v>43222</v>
      </c>
      <c r="I154" s="41" t="s">
        <v>313</v>
      </c>
      <c r="J154" s="41"/>
      <c r="K154" s="23">
        <v>2281</v>
      </c>
    </row>
    <row r="155" spans="1:11" x14ac:dyDescent="0.25">
      <c r="A155" s="18">
        <v>145</v>
      </c>
      <c r="B155" s="44" t="s">
        <v>314</v>
      </c>
      <c r="C155" s="20" t="s">
        <v>12</v>
      </c>
      <c r="D155" s="28">
        <v>10000</v>
      </c>
      <c r="E155" s="92"/>
      <c r="F155" s="25">
        <v>2018</v>
      </c>
      <c r="G155" s="24" t="s">
        <v>13</v>
      </c>
      <c r="H155" s="26">
        <v>43222</v>
      </c>
      <c r="I155" s="41" t="s">
        <v>315</v>
      </c>
      <c r="J155" s="41"/>
      <c r="K155" s="23">
        <v>2281</v>
      </c>
    </row>
    <row r="156" spans="1:11" x14ac:dyDescent="0.25">
      <c r="A156" s="18">
        <v>146</v>
      </c>
      <c r="B156" s="44" t="s">
        <v>316</v>
      </c>
      <c r="C156" s="20" t="s">
        <v>12</v>
      </c>
      <c r="D156" s="28">
        <f>25400+1500+3500+7500+2500+10000+50000</f>
        <v>100400</v>
      </c>
      <c r="E156" s="92"/>
      <c r="F156" s="25">
        <v>2018</v>
      </c>
      <c r="G156" s="24" t="s">
        <v>13</v>
      </c>
      <c r="H156" s="26">
        <v>43222</v>
      </c>
      <c r="I156" s="41" t="s">
        <v>317</v>
      </c>
      <c r="J156" s="41"/>
      <c r="K156" s="23">
        <v>2281.2282</v>
      </c>
    </row>
    <row r="157" spans="1:11" x14ac:dyDescent="0.25">
      <c r="A157" s="18">
        <v>147</v>
      </c>
      <c r="B157" s="44" t="s">
        <v>318</v>
      </c>
      <c r="C157" s="20" t="s">
        <v>12</v>
      </c>
      <c r="D157" s="28">
        <v>30000</v>
      </c>
      <c r="E157" s="92"/>
      <c r="F157" s="25">
        <v>2018</v>
      </c>
      <c r="G157" s="24" t="s">
        <v>13</v>
      </c>
      <c r="H157" s="26">
        <v>43222</v>
      </c>
      <c r="I157" s="41" t="s">
        <v>319</v>
      </c>
      <c r="J157" s="41"/>
      <c r="K157" s="23">
        <v>2281</v>
      </c>
    </row>
    <row r="158" spans="1:11" x14ac:dyDescent="0.25">
      <c r="A158" s="18">
        <v>148</v>
      </c>
      <c r="B158" s="44" t="s">
        <v>320</v>
      </c>
      <c r="C158" s="20" t="s">
        <v>12</v>
      </c>
      <c r="D158" s="28">
        <f>3700+3000+1500+6000+10000</f>
        <v>24200</v>
      </c>
      <c r="E158" s="65"/>
      <c r="F158" s="25">
        <v>2018</v>
      </c>
      <c r="G158" s="24" t="s">
        <v>13</v>
      </c>
      <c r="H158" s="26">
        <v>43222</v>
      </c>
      <c r="I158" s="41" t="s">
        <v>321</v>
      </c>
      <c r="J158" s="47"/>
      <c r="K158" s="23">
        <v>2281.2282</v>
      </c>
    </row>
    <row r="159" spans="1:11" ht="24" x14ac:dyDescent="0.25">
      <c r="A159" s="18">
        <v>149</v>
      </c>
      <c r="B159" s="44" t="s">
        <v>322</v>
      </c>
      <c r="C159" s="20" t="s">
        <v>12</v>
      </c>
      <c r="D159" s="28">
        <f>14122+10000+15000</f>
        <v>39122</v>
      </c>
      <c r="E159" s="65"/>
      <c r="F159" s="27">
        <v>2018</v>
      </c>
      <c r="G159" s="24" t="s">
        <v>13</v>
      </c>
      <c r="H159" s="26">
        <v>43222</v>
      </c>
      <c r="I159" s="41" t="s">
        <v>323</v>
      </c>
      <c r="J159" s="48"/>
      <c r="K159" s="23">
        <v>2281.2282</v>
      </c>
    </row>
    <row r="160" spans="1:11" x14ac:dyDescent="0.25">
      <c r="A160" s="18">
        <v>150</v>
      </c>
      <c r="B160" s="44" t="s">
        <v>324</v>
      </c>
      <c r="C160" s="20" t="s">
        <v>12</v>
      </c>
      <c r="D160" s="31">
        <f>1000+60000</f>
        <v>61000</v>
      </c>
      <c r="E160" s="49"/>
      <c r="F160" s="27">
        <v>2018</v>
      </c>
      <c r="G160" s="24" t="s">
        <v>13</v>
      </c>
      <c r="H160" s="26">
        <v>43222</v>
      </c>
      <c r="I160" s="49" t="s">
        <v>325</v>
      </c>
      <c r="J160" s="49"/>
      <c r="K160" s="23">
        <v>2281</v>
      </c>
    </row>
    <row r="161" spans="1:11" x14ac:dyDescent="0.25">
      <c r="A161" s="18">
        <v>151</v>
      </c>
      <c r="B161" s="44" t="s">
        <v>326</v>
      </c>
      <c r="C161" s="20" t="s">
        <v>12</v>
      </c>
      <c r="D161" s="31">
        <f>3112+5000+9000+13000+5000+8000+13000+3000</f>
        <v>59112</v>
      </c>
      <c r="E161" s="49"/>
      <c r="F161" s="27">
        <v>2018</v>
      </c>
      <c r="G161" s="24" t="s">
        <v>13</v>
      </c>
      <c r="H161" s="26">
        <v>43222</v>
      </c>
      <c r="I161" s="49" t="s">
        <v>327</v>
      </c>
      <c r="J161" s="49"/>
      <c r="K161" s="23">
        <v>2281</v>
      </c>
    </row>
    <row r="162" spans="1:11" x14ac:dyDescent="0.25">
      <c r="A162" s="18">
        <v>152</v>
      </c>
      <c r="B162" s="44" t="s">
        <v>328</v>
      </c>
      <c r="C162" s="20" t="s">
        <v>12</v>
      </c>
      <c r="D162" s="31">
        <f>11722+5000+5000+20000+1000+81000</f>
        <v>123722</v>
      </c>
      <c r="E162" s="27"/>
      <c r="F162" s="27">
        <v>2018</v>
      </c>
      <c r="G162" s="24" t="s">
        <v>13</v>
      </c>
      <c r="H162" s="26">
        <v>43222</v>
      </c>
      <c r="I162" s="25" t="s">
        <v>329</v>
      </c>
      <c r="J162" s="27"/>
      <c r="K162" s="27">
        <v>2281</v>
      </c>
    </row>
    <row r="163" spans="1:11" x14ac:dyDescent="0.25">
      <c r="A163" s="18">
        <v>153</v>
      </c>
      <c r="B163" s="44" t="s">
        <v>330</v>
      </c>
      <c r="C163" s="20" t="s">
        <v>12</v>
      </c>
      <c r="D163" s="31">
        <v>1000</v>
      </c>
      <c r="E163" s="27"/>
      <c r="F163" s="27">
        <v>2018</v>
      </c>
      <c r="G163" s="24" t="s">
        <v>13</v>
      </c>
      <c r="H163" s="26">
        <v>43222</v>
      </c>
      <c r="I163" s="25" t="s">
        <v>331</v>
      </c>
      <c r="J163" s="27"/>
      <c r="K163" s="27">
        <v>2281</v>
      </c>
    </row>
    <row r="164" spans="1:11" x14ac:dyDescent="0.25">
      <c r="A164" s="18">
        <v>154</v>
      </c>
      <c r="B164" s="44" t="s">
        <v>332</v>
      </c>
      <c r="C164" s="20" t="s">
        <v>12</v>
      </c>
      <c r="D164" s="31">
        <f>1710+5000+1000+4000+1000</f>
        <v>12710</v>
      </c>
      <c r="E164" s="27"/>
      <c r="F164" s="27">
        <v>2018</v>
      </c>
      <c r="G164" s="24" t="s">
        <v>13</v>
      </c>
      <c r="H164" s="26">
        <v>43222</v>
      </c>
      <c r="I164" s="25" t="s">
        <v>333</v>
      </c>
      <c r="J164" s="27"/>
      <c r="K164" s="27">
        <v>2281.2282</v>
      </c>
    </row>
    <row r="165" spans="1:11" x14ac:dyDescent="0.25">
      <c r="A165" s="18">
        <v>155</v>
      </c>
      <c r="B165" s="44" t="s">
        <v>334</v>
      </c>
      <c r="C165" s="20" t="s">
        <v>12</v>
      </c>
      <c r="D165" s="31">
        <f>9566+4000+1750+2000+12000+10000+3000</f>
        <v>42316</v>
      </c>
      <c r="E165" s="27"/>
      <c r="F165" s="27">
        <v>2018</v>
      </c>
      <c r="G165" s="25" t="s">
        <v>13</v>
      </c>
      <c r="H165" s="26">
        <v>43222</v>
      </c>
      <c r="I165" s="25" t="s">
        <v>335</v>
      </c>
      <c r="J165" s="27"/>
      <c r="K165" s="27">
        <v>2281.2282</v>
      </c>
    </row>
    <row r="166" spans="1:11" x14ac:dyDescent="0.25">
      <c r="A166" s="18">
        <v>156</v>
      </c>
      <c r="B166" s="44" t="s">
        <v>336</v>
      </c>
      <c r="C166" s="20" t="s">
        <v>12</v>
      </c>
      <c r="D166" s="31">
        <v>199999</v>
      </c>
      <c r="E166" s="27"/>
      <c r="F166" s="27">
        <v>2018</v>
      </c>
      <c r="G166" s="25" t="s">
        <v>13</v>
      </c>
      <c r="H166" s="26">
        <v>43222</v>
      </c>
      <c r="I166" s="25" t="s">
        <v>337</v>
      </c>
      <c r="J166" s="27"/>
      <c r="K166" s="27">
        <v>2281.2282</v>
      </c>
    </row>
    <row r="167" spans="1:11" ht="24" x14ac:dyDescent="0.25">
      <c r="A167" s="18">
        <v>157</v>
      </c>
      <c r="B167" s="44" t="s">
        <v>338</v>
      </c>
      <c r="C167" s="20" t="s">
        <v>12</v>
      </c>
      <c r="D167" s="31">
        <f>11198+25000</f>
        <v>36198</v>
      </c>
      <c r="E167" s="27"/>
      <c r="F167" s="27">
        <v>2018</v>
      </c>
      <c r="G167" s="25" t="s">
        <v>13</v>
      </c>
      <c r="H167" s="26">
        <v>43222</v>
      </c>
      <c r="I167" s="25" t="s">
        <v>339</v>
      </c>
      <c r="J167" s="27"/>
      <c r="K167" s="27">
        <v>2281</v>
      </c>
    </row>
    <row r="168" spans="1:11" x14ac:dyDescent="0.25">
      <c r="A168" s="18">
        <v>158</v>
      </c>
      <c r="B168" s="78" t="s">
        <v>340</v>
      </c>
      <c r="C168" s="20" t="s">
        <v>12</v>
      </c>
      <c r="D168" s="31">
        <v>120000</v>
      </c>
      <c r="E168" s="27"/>
      <c r="F168" s="23">
        <v>2018</v>
      </c>
      <c r="G168" s="25" t="s">
        <v>13</v>
      </c>
      <c r="H168" s="26">
        <v>43222</v>
      </c>
      <c r="I168" s="27" t="s">
        <v>341</v>
      </c>
      <c r="J168" s="27"/>
      <c r="K168" s="27">
        <v>2282</v>
      </c>
    </row>
    <row r="169" spans="1:11" x14ac:dyDescent="0.25">
      <c r="A169" s="18">
        <v>159</v>
      </c>
      <c r="B169" s="44" t="s">
        <v>342</v>
      </c>
      <c r="C169" s="20" t="s">
        <v>12</v>
      </c>
      <c r="D169" s="31">
        <v>199999</v>
      </c>
      <c r="E169" s="27"/>
      <c r="F169" s="27">
        <v>2018</v>
      </c>
      <c r="G169" s="25" t="s">
        <v>13</v>
      </c>
      <c r="H169" s="26">
        <v>43222</v>
      </c>
      <c r="I169" s="27" t="s">
        <v>343</v>
      </c>
      <c r="J169" s="27"/>
      <c r="K169" s="27">
        <v>2281.2282</v>
      </c>
    </row>
    <row r="170" spans="1:11" x14ac:dyDescent="0.25">
      <c r="A170" s="18">
        <v>160</v>
      </c>
      <c r="B170" s="44" t="s">
        <v>344</v>
      </c>
      <c r="C170" s="20" t="s">
        <v>12</v>
      </c>
      <c r="D170" s="31">
        <f>2140+43000+30000+50000</f>
        <v>125140</v>
      </c>
      <c r="E170" s="27"/>
      <c r="F170" s="27">
        <v>2018</v>
      </c>
      <c r="G170" s="25" t="s">
        <v>13</v>
      </c>
      <c r="H170" s="26">
        <v>43222</v>
      </c>
      <c r="I170" s="25" t="s">
        <v>345</v>
      </c>
      <c r="J170" s="27"/>
      <c r="K170" s="27">
        <v>2281</v>
      </c>
    </row>
    <row r="171" spans="1:11" x14ac:dyDescent="0.25">
      <c r="A171" s="18">
        <v>161</v>
      </c>
      <c r="B171" s="44" t="s">
        <v>346</v>
      </c>
      <c r="C171" s="20" t="s">
        <v>12</v>
      </c>
      <c r="D171" s="31">
        <f>11726+1000</f>
        <v>12726</v>
      </c>
      <c r="E171" s="27"/>
      <c r="F171" s="27">
        <v>2018</v>
      </c>
      <c r="G171" s="25" t="s">
        <v>13</v>
      </c>
      <c r="H171" s="26">
        <v>43222</v>
      </c>
      <c r="I171" s="25" t="s">
        <v>347</v>
      </c>
      <c r="J171" s="27"/>
      <c r="K171" s="27" t="s">
        <v>240</v>
      </c>
    </row>
    <row r="172" spans="1:11" x14ac:dyDescent="0.25">
      <c r="A172" s="18">
        <v>162</v>
      </c>
      <c r="B172" s="44" t="s">
        <v>348</v>
      </c>
      <c r="C172" s="20" t="s">
        <v>12</v>
      </c>
      <c r="D172" s="31">
        <v>22973</v>
      </c>
      <c r="E172" s="27"/>
      <c r="F172" s="27">
        <v>2018</v>
      </c>
      <c r="G172" s="25" t="s">
        <v>13</v>
      </c>
      <c r="H172" s="26">
        <v>43222</v>
      </c>
      <c r="I172" s="25" t="s">
        <v>349</v>
      </c>
      <c r="J172" s="27"/>
      <c r="K172" s="27">
        <v>2281</v>
      </c>
    </row>
    <row r="173" spans="1:11" x14ac:dyDescent="0.25">
      <c r="A173" s="18">
        <v>163</v>
      </c>
      <c r="B173" s="44" t="s">
        <v>350</v>
      </c>
      <c r="C173" s="20" t="s">
        <v>12</v>
      </c>
      <c r="D173" s="31">
        <f>60000+50000</f>
        <v>110000</v>
      </c>
      <c r="E173" s="27"/>
      <c r="F173" s="27">
        <v>2018</v>
      </c>
      <c r="G173" s="25" t="s">
        <v>13</v>
      </c>
      <c r="H173" s="26">
        <v>43222</v>
      </c>
      <c r="I173" s="25" t="s">
        <v>351</v>
      </c>
      <c r="J173" s="27"/>
      <c r="K173" s="27" t="s">
        <v>240</v>
      </c>
    </row>
    <row r="174" spans="1:11" x14ac:dyDescent="0.25">
      <c r="A174" s="18">
        <v>164</v>
      </c>
      <c r="B174" s="44" t="s">
        <v>352</v>
      </c>
      <c r="C174" s="20" t="s">
        <v>12</v>
      </c>
      <c r="D174" s="31">
        <f>30000+6000</f>
        <v>36000</v>
      </c>
      <c r="E174" s="27"/>
      <c r="F174" s="27">
        <v>2018</v>
      </c>
      <c r="G174" s="25" t="s">
        <v>13</v>
      </c>
      <c r="H174" s="26">
        <v>43222</v>
      </c>
      <c r="I174" s="25" t="s">
        <v>353</v>
      </c>
      <c r="J174" s="27"/>
      <c r="K174" s="27" t="s">
        <v>447</v>
      </c>
    </row>
    <row r="175" spans="1:11" x14ac:dyDescent="0.25">
      <c r="A175" s="18">
        <v>165</v>
      </c>
      <c r="B175" s="44" t="s">
        <v>354</v>
      </c>
      <c r="C175" s="20" t="s">
        <v>12</v>
      </c>
      <c r="D175" s="31">
        <v>13224</v>
      </c>
      <c r="E175" s="27"/>
      <c r="F175" s="27">
        <v>2018</v>
      </c>
      <c r="G175" s="25" t="s">
        <v>13</v>
      </c>
      <c r="H175" s="26">
        <v>43222</v>
      </c>
      <c r="I175" s="25" t="s">
        <v>355</v>
      </c>
      <c r="J175" s="27"/>
      <c r="K175" s="27">
        <v>2281</v>
      </c>
    </row>
    <row r="176" spans="1:11" x14ac:dyDescent="0.25">
      <c r="A176" s="18">
        <v>166</v>
      </c>
      <c r="B176" s="44" t="s">
        <v>356</v>
      </c>
      <c r="C176" s="20" t="s">
        <v>12</v>
      </c>
      <c r="D176" s="31">
        <v>34300</v>
      </c>
      <c r="E176" s="27"/>
      <c r="F176" s="27">
        <v>2018</v>
      </c>
      <c r="G176" s="25" t="s">
        <v>13</v>
      </c>
      <c r="H176" s="26">
        <v>43222</v>
      </c>
      <c r="I176" s="25" t="s">
        <v>357</v>
      </c>
      <c r="J176" s="27"/>
      <c r="K176" s="27">
        <v>2281</v>
      </c>
    </row>
    <row r="177" spans="1:11" x14ac:dyDescent="0.25">
      <c r="A177" s="18">
        <v>167</v>
      </c>
      <c r="B177" s="44" t="s">
        <v>358</v>
      </c>
      <c r="C177" s="20" t="s">
        <v>12</v>
      </c>
      <c r="D177" s="31">
        <f>3271+50000+35000+50000</f>
        <v>138271</v>
      </c>
      <c r="E177" s="27"/>
      <c r="F177" s="27">
        <v>2018</v>
      </c>
      <c r="G177" s="25" t="s">
        <v>13</v>
      </c>
      <c r="H177" s="26">
        <v>43222</v>
      </c>
      <c r="I177" s="25" t="s">
        <v>359</v>
      </c>
      <c r="J177" s="27"/>
      <c r="K177" s="27">
        <v>2281</v>
      </c>
    </row>
    <row r="178" spans="1:11" x14ac:dyDescent="0.25">
      <c r="A178" s="18">
        <v>168</v>
      </c>
      <c r="B178" s="44" t="s">
        <v>360</v>
      </c>
      <c r="C178" s="20" t="s">
        <v>12</v>
      </c>
      <c r="D178" s="31">
        <f>100000+6300</f>
        <v>106300</v>
      </c>
      <c r="E178" s="27"/>
      <c r="F178" s="27">
        <v>2018</v>
      </c>
      <c r="G178" s="25" t="s">
        <v>13</v>
      </c>
      <c r="H178" s="26">
        <v>43222</v>
      </c>
      <c r="I178" s="25" t="s">
        <v>361</v>
      </c>
      <c r="J178" s="27"/>
      <c r="K178" s="23" t="s">
        <v>362</v>
      </c>
    </row>
    <row r="179" spans="1:11" ht="48" x14ac:dyDescent="0.25">
      <c r="A179" s="18">
        <v>169</v>
      </c>
      <c r="B179" s="44" t="s">
        <v>363</v>
      </c>
      <c r="C179" s="20" t="s">
        <v>12</v>
      </c>
      <c r="D179" s="31">
        <v>1499999</v>
      </c>
      <c r="E179" s="76" t="s">
        <v>803</v>
      </c>
      <c r="F179" s="23">
        <v>2018</v>
      </c>
      <c r="G179" s="25" t="s">
        <v>13</v>
      </c>
      <c r="H179" s="26">
        <v>43222</v>
      </c>
      <c r="I179" s="24" t="s">
        <v>364</v>
      </c>
      <c r="J179" s="23"/>
      <c r="K179" s="23">
        <v>3210</v>
      </c>
    </row>
    <row r="180" spans="1:11" x14ac:dyDescent="0.25">
      <c r="A180" s="18">
        <v>170</v>
      </c>
      <c r="B180" s="44" t="s">
        <v>365</v>
      </c>
      <c r="C180" s="20" t="s">
        <v>12</v>
      </c>
      <c r="D180" s="31">
        <f>150+1200+3000+1000+5000+1000+3000+1000</f>
        <v>15350</v>
      </c>
      <c r="E180" s="27"/>
      <c r="F180" s="27">
        <v>2018</v>
      </c>
      <c r="G180" s="25" t="s">
        <v>13</v>
      </c>
      <c r="H180" s="26">
        <v>43222</v>
      </c>
      <c r="I180" s="25" t="s">
        <v>366</v>
      </c>
      <c r="J180" s="27"/>
      <c r="K180" s="27">
        <v>2281.2282</v>
      </c>
    </row>
    <row r="181" spans="1:11" x14ac:dyDescent="0.25">
      <c r="A181" s="18">
        <v>171</v>
      </c>
      <c r="B181" s="44" t="s">
        <v>367</v>
      </c>
      <c r="C181" s="20" t="s">
        <v>12</v>
      </c>
      <c r="D181" s="31">
        <f>4900+10000</f>
        <v>14900</v>
      </c>
      <c r="E181" s="23"/>
      <c r="F181" s="27">
        <v>2018</v>
      </c>
      <c r="G181" s="24" t="s">
        <v>13</v>
      </c>
      <c r="H181" s="26">
        <v>43222</v>
      </c>
      <c r="I181" s="24" t="s">
        <v>368</v>
      </c>
      <c r="J181" s="23"/>
      <c r="K181" s="23">
        <v>2281</v>
      </c>
    </row>
    <row r="182" spans="1:11" x14ac:dyDescent="0.25">
      <c r="A182" s="18">
        <v>172</v>
      </c>
      <c r="B182" s="44" t="s">
        <v>369</v>
      </c>
      <c r="C182" s="20" t="s">
        <v>12</v>
      </c>
      <c r="D182" s="31">
        <v>800</v>
      </c>
      <c r="E182" s="27"/>
      <c r="F182" s="27">
        <v>2018</v>
      </c>
      <c r="G182" s="24" t="s">
        <v>13</v>
      </c>
      <c r="H182" s="26">
        <v>43222</v>
      </c>
      <c r="I182" s="25" t="s">
        <v>370</v>
      </c>
      <c r="J182" s="27"/>
      <c r="K182" s="27">
        <v>2281</v>
      </c>
    </row>
    <row r="183" spans="1:11" x14ac:dyDescent="0.25">
      <c r="A183" s="18">
        <v>173</v>
      </c>
      <c r="B183" s="44" t="s">
        <v>371</v>
      </c>
      <c r="C183" s="20" t="s">
        <v>12</v>
      </c>
      <c r="D183" s="31">
        <f>18414+7000+30000</f>
        <v>55414</v>
      </c>
      <c r="E183" s="27"/>
      <c r="F183" s="27">
        <v>2018</v>
      </c>
      <c r="G183" s="24" t="s">
        <v>13</v>
      </c>
      <c r="H183" s="26">
        <v>43222</v>
      </c>
      <c r="I183" s="25" t="s">
        <v>372</v>
      </c>
      <c r="J183" s="27"/>
      <c r="K183" s="27">
        <v>2281.2282</v>
      </c>
    </row>
    <row r="184" spans="1:11" x14ac:dyDescent="0.25">
      <c r="A184" s="18">
        <v>174</v>
      </c>
      <c r="B184" s="44" t="s">
        <v>373</v>
      </c>
      <c r="C184" s="20" t="s">
        <v>12</v>
      </c>
      <c r="D184" s="31">
        <f>4740+50000+15000+5000</f>
        <v>74740</v>
      </c>
      <c r="E184" s="23"/>
      <c r="F184" s="27">
        <v>2018</v>
      </c>
      <c r="G184" s="24" t="s">
        <v>13</v>
      </c>
      <c r="H184" s="26">
        <v>43222</v>
      </c>
      <c r="I184" s="24" t="s">
        <v>374</v>
      </c>
      <c r="J184" s="23"/>
      <c r="K184" s="23">
        <v>2281</v>
      </c>
    </row>
    <row r="185" spans="1:11" x14ac:dyDescent="0.25">
      <c r="A185" s="18">
        <v>175</v>
      </c>
      <c r="B185" s="44" t="s">
        <v>375</v>
      </c>
      <c r="C185" s="20" t="s">
        <v>12</v>
      </c>
      <c r="D185" s="31">
        <f>10920+80000+7000+12000+1000+10000+78416</f>
        <v>199336</v>
      </c>
      <c r="E185" s="23"/>
      <c r="F185" s="27">
        <v>2018</v>
      </c>
      <c r="G185" s="24" t="s">
        <v>13</v>
      </c>
      <c r="H185" s="26">
        <v>43222</v>
      </c>
      <c r="I185" s="24" t="s">
        <v>376</v>
      </c>
      <c r="J185" s="23"/>
      <c r="K185" s="23">
        <v>2281.2282</v>
      </c>
    </row>
    <row r="186" spans="1:11" x14ac:dyDescent="0.25">
      <c r="A186" s="18">
        <v>176</v>
      </c>
      <c r="B186" s="44" t="s">
        <v>377</v>
      </c>
      <c r="C186" s="20" t="s">
        <v>12</v>
      </c>
      <c r="D186" s="31">
        <f>7521+1000</f>
        <v>8521</v>
      </c>
      <c r="E186" s="23"/>
      <c r="F186" s="27">
        <v>2018</v>
      </c>
      <c r="G186" s="24" t="s">
        <v>13</v>
      </c>
      <c r="H186" s="26">
        <v>43222</v>
      </c>
      <c r="I186" s="24" t="s">
        <v>378</v>
      </c>
      <c r="J186" s="23"/>
      <c r="K186" s="23">
        <v>2281.2282</v>
      </c>
    </row>
    <row r="187" spans="1:11" x14ac:dyDescent="0.25">
      <c r="A187" s="18">
        <v>177</v>
      </c>
      <c r="B187" s="44" t="s">
        <v>379</v>
      </c>
      <c r="C187" s="20" t="s">
        <v>12</v>
      </c>
      <c r="D187" s="31">
        <v>4064</v>
      </c>
      <c r="E187" s="23"/>
      <c r="F187" s="27">
        <v>2018</v>
      </c>
      <c r="G187" s="24" t="s">
        <v>57</v>
      </c>
      <c r="H187" s="26">
        <v>43222</v>
      </c>
      <c r="I187" s="24" t="s">
        <v>380</v>
      </c>
      <c r="J187" s="23"/>
      <c r="K187" s="23">
        <v>2281</v>
      </c>
    </row>
    <row r="188" spans="1:11" x14ac:dyDescent="0.25">
      <c r="A188" s="18">
        <v>178</v>
      </c>
      <c r="B188" s="44" t="s">
        <v>381</v>
      </c>
      <c r="C188" s="20" t="s">
        <v>12</v>
      </c>
      <c r="D188" s="31">
        <f>16340+110000+73000</f>
        <v>199340</v>
      </c>
      <c r="E188" s="27"/>
      <c r="F188" s="23">
        <v>2018</v>
      </c>
      <c r="G188" s="24" t="s">
        <v>13</v>
      </c>
      <c r="H188" s="26">
        <v>43222</v>
      </c>
      <c r="I188" s="27" t="s">
        <v>382</v>
      </c>
      <c r="J188" s="27"/>
      <c r="K188" s="27">
        <v>2281</v>
      </c>
    </row>
    <row r="189" spans="1:11" x14ac:dyDescent="0.25">
      <c r="A189" s="18">
        <v>179</v>
      </c>
      <c r="B189" s="44" t="s">
        <v>383</v>
      </c>
      <c r="C189" s="20" t="s">
        <v>12</v>
      </c>
      <c r="D189" s="31">
        <v>33690</v>
      </c>
      <c r="E189" s="23"/>
      <c r="F189" s="23">
        <v>2018</v>
      </c>
      <c r="G189" s="24" t="s">
        <v>13</v>
      </c>
      <c r="H189" s="26">
        <v>43222</v>
      </c>
      <c r="I189" s="24" t="s">
        <v>384</v>
      </c>
      <c r="J189" s="23"/>
      <c r="K189" s="23">
        <v>2281</v>
      </c>
    </row>
    <row r="190" spans="1:11" x14ac:dyDescent="0.25">
      <c r="A190" s="18">
        <v>180</v>
      </c>
      <c r="B190" s="44" t="s">
        <v>385</v>
      </c>
      <c r="C190" s="20" t="s">
        <v>12</v>
      </c>
      <c r="D190" s="31">
        <v>199999</v>
      </c>
      <c r="E190" s="23"/>
      <c r="F190" s="23">
        <v>2018</v>
      </c>
      <c r="G190" s="24" t="s">
        <v>13</v>
      </c>
      <c r="H190" s="26">
        <v>43222</v>
      </c>
      <c r="I190" s="24" t="s">
        <v>386</v>
      </c>
      <c r="J190" s="23" t="s">
        <v>387</v>
      </c>
      <c r="K190" s="45">
        <v>2281.3209999999999</v>
      </c>
    </row>
    <row r="191" spans="1:11" x14ac:dyDescent="0.25">
      <c r="A191" s="18">
        <v>181</v>
      </c>
      <c r="B191" s="44" t="s">
        <v>388</v>
      </c>
      <c r="C191" s="20" t="s">
        <v>12</v>
      </c>
      <c r="D191" s="31">
        <f>20000+20000+40000+20000+11000+20000</f>
        <v>131000</v>
      </c>
      <c r="E191" s="23"/>
      <c r="F191" s="23">
        <v>2018</v>
      </c>
      <c r="G191" s="24" t="s">
        <v>13</v>
      </c>
      <c r="H191" s="26">
        <v>43222</v>
      </c>
      <c r="I191" s="24" t="s">
        <v>389</v>
      </c>
      <c r="J191" s="23"/>
      <c r="K191" s="27">
        <v>2281</v>
      </c>
    </row>
    <row r="192" spans="1:11" x14ac:dyDescent="0.25">
      <c r="A192" s="18">
        <v>182</v>
      </c>
      <c r="B192" s="44" t="s">
        <v>390</v>
      </c>
      <c r="C192" s="20" t="s">
        <v>12</v>
      </c>
      <c r="D192" s="31">
        <f>1447+73000</f>
        <v>74447</v>
      </c>
      <c r="E192" s="23"/>
      <c r="F192" s="23">
        <v>2018</v>
      </c>
      <c r="G192" s="24" t="s">
        <v>13</v>
      </c>
      <c r="H192" s="26">
        <v>43222</v>
      </c>
      <c r="I192" s="24" t="s">
        <v>391</v>
      </c>
      <c r="J192" s="23"/>
      <c r="K192" s="23">
        <v>2281</v>
      </c>
    </row>
    <row r="193" spans="1:11" x14ac:dyDescent="0.25">
      <c r="A193" s="18">
        <v>183</v>
      </c>
      <c r="B193" s="44" t="s">
        <v>392</v>
      </c>
      <c r="C193" s="20" t="s">
        <v>12</v>
      </c>
      <c r="D193" s="31">
        <v>4331</v>
      </c>
      <c r="E193" s="23"/>
      <c r="F193" s="23">
        <v>2018</v>
      </c>
      <c r="G193" s="24" t="s">
        <v>13</v>
      </c>
      <c r="H193" s="26">
        <v>43222</v>
      </c>
      <c r="I193" s="24" t="s">
        <v>393</v>
      </c>
      <c r="J193" s="23"/>
      <c r="K193" s="23">
        <v>2281</v>
      </c>
    </row>
    <row r="194" spans="1:11" ht="24" x14ac:dyDescent="0.25">
      <c r="A194" s="18">
        <v>184</v>
      </c>
      <c r="B194" s="44" t="s">
        <v>394</v>
      </c>
      <c r="C194" s="20" t="s">
        <v>12</v>
      </c>
      <c r="D194" s="31">
        <f>80000+1500+2700+3000</f>
        <v>87200</v>
      </c>
      <c r="E194" s="27"/>
      <c r="F194" s="27">
        <v>2018</v>
      </c>
      <c r="G194" s="25" t="s">
        <v>13</v>
      </c>
      <c r="H194" s="26">
        <v>43222</v>
      </c>
      <c r="I194" s="25" t="s">
        <v>395</v>
      </c>
      <c r="J194" s="27"/>
      <c r="K194" s="27" t="s">
        <v>396</v>
      </c>
    </row>
    <row r="195" spans="1:11" x14ac:dyDescent="0.25">
      <c r="A195" s="18">
        <v>185</v>
      </c>
      <c r="B195" s="44" t="s">
        <v>397</v>
      </c>
      <c r="C195" s="20" t="s">
        <v>12</v>
      </c>
      <c r="D195" s="31">
        <v>50000</v>
      </c>
      <c r="E195" s="23"/>
      <c r="F195" s="23">
        <v>2018</v>
      </c>
      <c r="G195" s="25" t="s">
        <v>13</v>
      </c>
      <c r="H195" s="26">
        <v>43222</v>
      </c>
      <c r="I195" s="24" t="s">
        <v>398</v>
      </c>
      <c r="J195" s="23"/>
      <c r="K195" s="23">
        <v>2281</v>
      </c>
    </row>
    <row r="196" spans="1:11" x14ac:dyDescent="0.25">
      <c r="A196" s="18">
        <v>186</v>
      </c>
      <c r="B196" s="44" t="s">
        <v>399</v>
      </c>
      <c r="C196" s="20" t="s">
        <v>12</v>
      </c>
      <c r="D196" s="31">
        <v>199000</v>
      </c>
      <c r="E196" s="27"/>
      <c r="F196" s="23">
        <v>2018</v>
      </c>
      <c r="G196" s="25" t="s">
        <v>13</v>
      </c>
      <c r="H196" s="26">
        <v>43228</v>
      </c>
      <c r="I196" s="27" t="s">
        <v>400</v>
      </c>
      <c r="J196" s="27"/>
      <c r="K196" s="27">
        <v>2281</v>
      </c>
    </row>
    <row r="197" spans="1:11" x14ac:dyDescent="0.25">
      <c r="A197" s="18">
        <v>187</v>
      </c>
      <c r="B197" s="44" t="s">
        <v>401</v>
      </c>
      <c r="C197" s="20" t="s">
        <v>12</v>
      </c>
      <c r="D197" s="31">
        <v>4950</v>
      </c>
      <c r="E197" s="27"/>
      <c r="F197" s="23">
        <v>2018</v>
      </c>
      <c r="G197" s="25" t="s">
        <v>57</v>
      </c>
      <c r="H197" s="26">
        <v>43228</v>
      </c>
      <c r="I197" s="27" t="s">
        <v>402</v>
      </c>
      <c r="J197" s="27"/>
      <c r="K197" s="27">
        <v>2281</v>
      </c>
    </row>
    <row r="198" spans="1:11" x14ac:dyDescent="0.25">
      <c r="A198" s="18">
        <v>188</v>
      </c>
      <c r="B198" s="44" t="s">
        <v>403</v>
      </c>
      <c r="C198" s="20" t="s">
        <v>12</v>
      </c>
      <c r="D198" s="31">
        <v>5506</v>
      </c>
      <c r="E198" s="23"/>
      <c r="F198" s="23">
        <v>2018</v>
      </c>
      <c r="G198" s="25" t="s">
        <v>13</v>
      </c>
      <c r="H198" s="26">
        <v>43228</v>
      </c>
      <c r="I198" s="24" t="s">
        <v>404</v>
      </c>
      <c r="J198" s="23"/>
      <c r="K198" s="23">
        <v>2281</v>
      </c>
    </row>
    <row r="199" spans="1:11" x14ac:dyDescent="0.25">
      <c r="A199" s="18">
        <v>189</v>
      </c>
      <c r="B199" s="44" t="s">
        <v>405</v>
      </c>
      <c r="C199" s="20" t="s">
        <v>12</v>
      </c>
      <c r="D199" s="31">
        <f>1000+14000</f>
        <v>15000</v>
      </c>
      <c r="E199" s="23"/>
      <c r="F199" s="23">
        <v>2018</v>
      </c>
      <c r="G199" s="25" t="s">
        <v>13</v>
      </c>
      <c r="H199" s="26">
        <v>43228</v>
      </c>
      <c r="I199" s="24" t="s">
        <v>406</v>
      </c>
      <c r="J199" s="23"/>
      <c r="K199" s="23">
        <v>2281</v>
      </c>
    </row>
    <row r="200" spans="1:11" x14ac:dyDescent="0.25">
      <c r="A200" s="18">
        <v>190</v>
      </c>
      <c r="B200" s="44" t="s">
        <v>407</v>
      </c>
      <c r="C200" s="20" t="s">
        <v>12</v>
      </c>
      <c r="D200" s="31">
        <v>40000</v>
      </c>
      <c r="E200" s="23"/>
      <c r="F200" s="23">
        <v>2018</v>
      </c>
      <c r="G200" s="25" t="s">
        <v>13</v>
      </c>
      <c r="H200" s="26">
        <v>43228</v>
      </c>
      <c r="I200" s="24" t="s">
        <v>408</v>
      </c>
      <c r="J200" s="23"/>
      <c r="K200" s="23">
        <v>2281.2282</v>
      </c>
    </row>
    <row r="201" spans="1:11" ht="24" x14ac:dyDescent="0.25">
      <c r="A201" s="18">
        <v>191</v>
      </c>
      <c r="B201" s="44" t="s">
        <v>409</v>
      </c>
      <c r="C201" s="20" t="s">
        <v>12</v>
      </c>
      <c r="D201" s="31">
        <f>4001+150000</f>
        <v>154001</v>
      </c>
      <c r="E201" s="23"/>
      <c r="F201" s="23">
        <v>2018</v>
      </c>
      <c r="G201" s="25" t="s">
        <v>13</v>
      </c>
      <c r="H201" s="26">
        <v>43228</v>
      </c>
      <c r="I201" s="24" t="s">
        <v>410</v>
      </c>
      <c r="J201" s="23"/>
      <c r="K201" s="23" t="s">
        <v>447</v>
      </c>
    </row>
    <row r="202" spans="1:11" x14ac:dyDescent="0.25">
      <c r="A202" s="18">
        <v>192</v>
      </c>
      <c r="B202" s="44" t="s">
        <v>411</v>
      </c>
      <c r="C202" s="20" t="s">
        <v>12</v>
      </c>
      <c r="D202" s="31">
        <f>1324+500+180000</f>
        <v>181824</v>
      </c>
      <c r="E202" s="23"/>
      <c r="F202" s="23">
        <v>2018</v>
      </c>
      <c r="G202" s="25" t="s">
        <v>13</v>
      </c>
      <c r="H202" s="26">
        <v>43228</v>
      </c>
      <c r="I202" s="24" t="s">
        <v>412</v>
      </c>
      <c r="J202" s="23"/>
      <c r="K202" s="23">
        <v>2281</v>
      </c>
    </row>
    <row r="203" spans="1:11" x14ac:dyDescent="0.25">
      <c r="A203" s="18">
        <v>193</v>
      </c>
      <c r="B203" s="44" t="s">
        <v>413</v>
      </c>
      <c r="C203" s="20" t="s">
        <v>12</v>
      </c>
      <c r="D203" s="31">
        <f>728+62000+65000+5000+2000</f>
        <v>134728</v>
      </c>
      <c r="E203" s="23"/>
      <c r="F203" s="23">
        <v>2018</v>
      </c>
      <c r="G203" s="25" t="s">
        <v>13</v>
      </c>
      <c r="H203" s="26">
        <v>43228</v>
      </c>
      <c r="I203" s="24" t="s">
        <v>414</v>
      </c>
      <c r="J203" s="23"/>
      <c r="K203" s="23">
        <v>2281</v>
      </c>
    </row>
    <row r="204" spans="1:11" x14ac:dyDescent="0.25">
      <c r="A204" s="18">
        <v>194</v>
      </c>
      <c r="B204" s="44" t="s">
        <v>415</v>
      </c>
      <c r="C204" s="20" t="s">
        <v>12</v>
      </c>
      <c r="D204" s="31">
        <f>2260+15430+12000+3000+5000+5000+5000+1000+5000+5000</f>
        <v>58690</v>
      </c>
      <c r="E204" s="23"/>
      <c r="F204" s="23">
        <v>2018</v>
      </c>
      <c r="G204" s="25" t="s">
        <v>13</v>
      </c>
      <c r="H204" s="26">
        <v>43228</v>
      </c>
      <c r="I204" s="24" t="s">
        <v>416</v>
      </c>
      <c r="J204" s="23"/>
      <c r="K204" s="23">
        <v>2281</v>
      </c>
    </row>
    <row r="205" spans="1:11" x14ac:dyDescent="0.25">
      <c r="A205" s="18">
        <v>195</v>
      </c>
      <c r="B205" s="44" t="s">
        <v>417</v>
      </c>
      <c r="C205" s="20" t="s">
        <v>12</v>
      </c>
      <c r="D205" s="31">
        <v>49999</v>
      </c>
      <c r="E205" s="23"/>
      <c r="F205" s="23">
        <v>2018</v>
      </c>
      <c r="G205" s="25" t="s">
        <v>13</v>
      </c>
      <c r="H205" s="26">
        <v>43228</v>
      </c>
      <c r="I205" s="24" t="s">
        <v>418</v>
      </c>
      <c r="J205" s="23"/>
      <c r="K205" s="23">
        <v>2281</v>
      </c>
    </row>
    <row r="206" spans="1:11" x14ac:dyDescent="0.25">
      <c r="A206" s="18">
        <v>196</v>
      </c>
      <c r="B206" s="44" t="s">
        <v>419</v>
      </c>
      <c r="C206" s="20" t="s">
        <v>12</v>
      </c>
      <c r="D206" s="31">
        <f>13571+100000</f>
        <v>113571</v>
      </c>
      <c r="E206" s="23"/>
      <c r="F206" s="23">
        <v>2018</v>
      </c>
      <c r="G206" s="25" t="s">
        <v>13</v>
      </c>
      <c r="H206" s="26">
        <v>43228</v>
      </c>
      <c r="I206" s="24" t="s">
        <v>420</v>
      </c>
      <c r="J206" s="23"/>
      <c r="K206" s="23">
        <v>2281</v>
      </c>
    </row>
    <row r="207" spans="1:11" ht="24" x14ac:dyDescent="0.25">
      <c r="A207" s="18">
        <v>197</v>
      </c>
      <c r="B207" s="78" t="s">
        <v>421</v>
      </c>
      <c r="C207" s="27" t="s">
        <v>12</v>
      </c>
      <c r="D207" s="28">
        <f>50000+21000+128000</f>
        <v>199000</v>
      </c>
      <c r="E207" s="92"/>
      <c r="F207" s="23">
        <v>2018</v>
      </c>
      <c r="G207" s="27" t="s">
        <v>13</v>
      </c>
      <c r="H207" s="26">
        <v>43228</v>
      </c>
      <c r="I207" s="48" t="s">
        <v>422</v>
      </c>
      <c r="J207" s="41"/>
      <c r="K207" s="27">
        <v>3210</v>
      </c>
    </row>
    <row r="208" spans="1:11" x14ac:dyDescent="0.25">
      <c r="A208" s="18">
        <v>198</v>
      </c>
      <c r="B208" s="44" t="s">
        <v>423</v>
      </c>
      <c r="C208" s="20" t="s">
        <v>12</v>
      </c>
      <c r="D208" s="31">
        <f>30000+110000</f>
        <v>140000</v>
      </c>
      <c r="E208" s="23"/>
      <c r="F208" s="23">
        <v>2018</v>
      </c>
      <c r="G208" s="25" t="s">
        <v>13</v>
      </c>
      <c r="H208" s="26">
        <v>43228</v>
      </c>
      <c r="I208" s="24" t="s">
        <v>424</v>
      </c>
      <c r="J208" s="23"/>
      <c r="K208" s="23">
        <v>2282</v>
      </c>
    </row>
    <row r="209" spans="1:11" x14ac:dyDescent="0.25">
      <c r="A209" s="18">
        <v>199</v>
      </c>
      <c r="B209" s="44" t="s">
        <v>425</v>
      </c>
      <c r="C209" s="20" t="s">
        <v>12</v>
      </c>
      <c r="D209" s="31">
        <f>10000+10000+10000+40000</f>
        <v>70000</v>
      </c>
      <c r="E209" s="23"/>
      <c r="F209" s="23">
        <v>2018</v>
      </c>
      <c r="G209" s="25" t="s">
        <v>13</v>
      </c>
      <c r="H209" s="26">
        <v>43228</v>
      </c>
      <c r="I209" s="24" t="s">
        <v>426</v>
      </c>
      <c r="J209" s="23"/>
      <c r="K209" s="23">
        <v>2282</v>
      </c>
    </row>
    <row r="210" spans="1:11" x14ac:dyDescent="0.25">
      <c r="A210" s="18">
        <v>200</v>
      </c>
      <c r="B210" s="44" t="s">
        <v>427</v>
      </c>
      <c r="C210" s="20" t="s">
        <v>12</v>
      </c>
      <c r="D210" s="31">
        <f>20550+5620+46000+125000</f>
        <v>197170</v>
      </c>
      <c r="E210" s="23"/>
      <c r="F210" s="23">
        <v>2018</v>
      </c>
      <c r="G210" s="25" t="s">
        <v>13</v>
      </c>
      <c r="H210" s="26">
        <v>43228</v>
      </c>
      <c r="I210" s="24" t="s">
        <v>428</v>
      </c>
      <c r="J210" s="23"/>
      <c r="K210" s="23" t="s">
        <v>447</v>
      </c>
    </row>
    <row r="211" spans="1:11" x14ac:dyDescent="0.25">
      <c r="A211" s="18">
        <v>201</v>
      </c>
      <c r="B211" s="82" t="s">
        <v>429</v>
      </c>
      <c r="C211" s="20" t="s">
        <v>12</v>
      </c>
      <c r="D211" s="43">
        <f>920+400+2500</f>
        <v>3820</v>
      </c>
      <c r="E211" s="35"/>
      <c r="F211" s="23">
        <v>2018</v>
      </c>
      <c r="G211" s="25" t="s">
        <v>13</v>
      </c>
      <c r="H211" s="26">
        <v>43228</v>
      </c>
      <c r="I211" s="50" t="s">
        <v>430</v>
      </c>
      <c r="J211" s="35"/>
      <c r="K211" s="35">
        <v>2281</v>
      </c>
    </row>
    <row r="212" spans="1:11" x14ac:dyDescent="0.25">
      <c r="A212" s="18">
        <v>202</v>
      </c>
      <c r="B212" s="82" t="s">
        <v>431</v>
      </c>
      <c r="C212" s="20" t="s">
        <v>12</v>
      </c>
      <c r="D212" s="43">
        <f>650+12000</f>
        <v>12650</v>
      </c>
      <c r="E212" s="35"/>
      <c r="F212" s="23">
        <v>2018</v>
      </c>
      <c r="G212" s="25" t="s">
        <v>13</v>
      </c>
      <c r="H212" s="26">
        <v>43228</v>
      </c>
      <c r="I212" s="23" t="s">
        <v>432</v>
      </c>
      <c r="J212" s="35"/>
      <c r="K212" s="35">
        <v>2281</v>
      </c>
    </row>
    <row r="213" spans="1:11" x14ac:dyDescent="0.25">
      <c r="A213" s="18">
        <v>203</v>
      </c>
      <c r="B213" s="44" t="s">
        <v>433</v>
      </c>
      <c r="C213" s="20" t="s">
        <v>12</v>
      </c>
      <c r="D213" s="31">
        <v>100000</v>
      </c>
      <c r="E213" s="27"/>
      <c r="F213" s="23">
        <v>2018</v>
      </c>
      <c r="G213" s="25" t="s">
        <v>13</v>
      </c>
      <c r="H213" s="26">
        <v>43228</v>
      </c>
      <c r="I213" s="25" t="s">
        <v>434</v>
      </c>
      <c r="J213" s="27"/>
      <c r="K213" s="23" t="s">
        <v>697</v>
      </c>
    </row>
    <row r="214" spans="1:11" x14ac:dyDescent="0.25">
      <c r="A214" s="18">
        <v>204</v>
      </c>
      <c r="B214" s="82" t="s">
        <v>435</v>
      </c>
      <c r="C214" s="20" t="s">
        <v>12</v>
      </c>
      <c r="D214" s="43">
        <f>165600-70000</f>
        <v>95600</v>
      </c>
      <c r="E214" s="35"/>
      <c r="F214" s="23">
        <v>2018</v>
      </c>
      <c r="G214" s="25" t="s">
        <v>13</v>
      </c>
      <c r="H214" s="26">
        <v>43228</v>
      </c>
      <c r="I214" s="23" t="s">
        <v>436</v>
      </c>
      <c r="J214" s="35"/>
      <c r="K214" s="35">
        <v>2281</v>
      </c>
    </row>
    <row r="215" spans="1:11" x14ac:dyDescent="0.25">
      <c r="A215" s="18">
        <v>205</v>
      </c>
      <c r="B215" s="82" t="s">
        <v>437</v>
      </c>
      <c r="C215" s="20" t="s">
        <v>12</v>
      </c>
      <c r="D215" s="43">
        <v>85000</v>
      </c>
      <c r="E215" s="35"/>
      <c r="F215" s="23">
        <v>2018</v>
      </c>
      <c r="G215" s="25" t="s">
        <v>13</v>
      </c>
      <c r="H215" s="26">
        <v>43228</v>
      </c>
      <c r="I215" s="23" t="s">
        <v>438</v>
      </c>
      <c r="J215" s="35"/>
      <c r="K215" s="35">
        <v>2281</v>
      </c>
    </row>
    <row r="216" spans="1:11" x14ac:dyDescent="0.25">
      <c r="A216" s="18">
        <v>206</v>
      </c>
      <c r="B216" s="82" t="s">
        <v>439</v>
      </c>
      <c r="C216" s="20" t="s">
        <v>12</v>
      </c>
      <c r="D216" s="43">
        <f>17000+99000+30000</f>
        <v>146000</v>
      </c>
      <c r="E216" s="35"/>
      <c r="F216" s="23">
        <v>2018</v>
      </c>
      <c r="G216" s="25" t="s">
        <v>13</v>
      </c>
      <c r="H216" s="26">
        <v>43228</v>
      </c>
      <c r="I216" s="23" t="s">
        <v>440</v>
      </c>
      <c r="J216" s="35"/>
      <c r="K216" s="35">
        <v>2281.2282</v>
      </c>
    </row>
    <row r="217" spans="1:11" ht="24" x14ac:dyDescent="0.25">
      <c r="A217" s="18">
        <v>207</v>
      </c>
      <c r="B217" s="44" t="s">
        <v>441</v>
      </c>
      <c r="C217" s="20" t="s">
        <v>12</v>
      </c>
      <c r="D217" s="31">
        <v>55000</v>
      </c>
      <c r="E217" s="27"/>
      <c r="F217" s="23">
        <v>2018</v>
      </c>
      <c r="G217" s="25" t="s">
        <v>13</v>
      </c>
      <c r="H217" s="26">
        <v>43228</v>
      </c>
      <c r="I217" s="27" t="s">
        <v>442</v>
      </c>
      <c r="J217" s="27"/>
      <c r="K217" s="35">
        <v>2281</v>
      </c>
    </row>
    <row r="218" spans="1:11" x14ac:dyDescent="0.25">
      <c r="A218" s="18">
        <v>208</v>
      </c>
      <c r="B218" s="44" t="s">
        <v>443</v>
      </c>
      <c r="C218" s="20" t="s">
        <v>12</v>
      </c>
      <c r="D218" s="31">
        <v>32962</v>
      </c>
      <c r="E218" s="27"/>
      <c r="F218" s="23">
        <v>2018</v>
      </c>
      <c r="G218" s="25" t="s">
        <v>13</v>
      </c>
      <c r="H218" s="26">
        <v>43228</v>
      </c>
      <c r="I218" s="27" t="s">
        <v>444</v>
      </c>
      <c r="J218" s="27"/>
      <c r="K218" s="35">
        <v>2281</v>
      </c>
    </row>
    <row r="219" spans="1:11" x14ac:dyDescent="0.25">
      <c r="A219" s="18">
        <v>209</v>
      </c>
      <c r="B219" s="44" t="s">
        <v>445</v>
      </c>
      <c r="C219" s="20" t="s">
        <v>12</v>
      </c>
      <c r="D219" s="31">
        <f>25130+96000</f>
        <v>121130</v>
      </c>
      <c r="E219" s="27"/>
      <c r="F219" s="23">
        <v>2018</v>
      </c>
      <c r="G219" s="25" t="s">
        <v>13</v>
      </c>
      <c r="H219" s="26">
        <v>43228</v>
      </c>
      <c r="I219" s="27" t="s">
        <v>446</v>
      </c>
      <c r="J219" s="27"/>
      <c r="K219" s="35" t="s">
        <v>447</v>
      </c>
    </row>
    <row r="220" spans="1:11" x14ac:dyDescent="0.25">
      <c r="A220" s="18">
        <v>210</v>
      </c>
      <c r="B220" s="44" t="s">
        <v>448</v>
      </c>
      <c r="C220" s="20" t="s">
        <v>12</v>
      </c>
      <c r="D220" s="31">
        <f>2490+1000+20000+600</f>
        <v>24090</v>
      </c>
      <c r="E220" s="27"/>
      <c r="F220" s="23">
        <v>2018</v>
      </c>
      <c r="G220" s="25" t="s">
        <v>13</v>
      </c>
      <c r="H220" s="26">
        <v>43228</v>
      </c>
      <c r="I220" s="27" t="s">
        <v>449</v>
      </c>
      <c r="J220" s="27"/>
      <c r="K220" s="35">
        <v>2281.2282</v>
      </c>
    </row>
    <row r="221" spans="1:11" x14ac:dyDescent="0.25">
      <c r="A221" s="18">
        <v>211</v>
      </c>
      <c r="B221" s="44" t="s">
        <v>450</v>
      </c>
      <c r="C221" s="20" t="s">
        <v>12</v>
      </c>
      <c r="D221" s="31">
        <f>350+18000+11300+58000+50000+15000</f>
        <v>152650</v>
      </c>
      <c r="E221" s="27"/>
      <c r="F221" s="23">
        <v>2018</v>
      </c>
      <c r="G221" s="25" t="s">
        <v>13</v>
      </c>
      <c r="H221" s="26">
        <v>43228</v>
      </c>
      <c r="I221" s="27" t="s">
        <v>451</v>
      </c>
      <c r="J221" s="27"/>
      <c r="K221" s="35" t="s">
        <v>240</v>
      </c>
    </row>
    <row r="222" spans="1:11" x14ac:dyDescent="0.25">
      <c r="A222" s="18">
        <v>212</v>
      </c>
      <c r="B222" s="44" t="s">
        <v>452</v>
      </c>
      <c r="C222" s="20" t="s">
        <v>12</v>
      </c>
      <c r="D222" s="40">
        <v>50000</v>
      </c>
      <c r="E222" s="27"/>
      <c r="F222" s="23">
        <v>2018</v>
      </c>
      <c r="G222" s="25" t="s">
        <v>13</v>
      </c>
      <c r="H222" s="26">
        <v>43228</v>
      </c>
      <c r="I222" s="27" t="s">
        <v>453</v>
      </c>
      <c r="J222" s="27"/>
      <c r="K222" s="35">
        <v>2281.2282</v>
      </c>
    </row>
    <row r="223" spans="1:11" x14ac:dyDescent="0.25">
      <c r="A223" s="18">
        <v>213</v>
      </c>
      <c r="B223" s="44" t="s">
        <v>454</v>
      </c>
      <c r="C223" s="20" t="s">
        <v>12</v>
      </c>
      <c r="D223" s="31">
        <v>190000</v>
      </c>
      <c r="E223" s="27"/>
      <c r="F223" s="23">
        <v>2018</v>
      </c>
      <c r="G223" s="25" t="s">
        <v>13</v>
      </c>
      <c r="H223" s="26">
        <v>43228</v>
      </c>
      <c r="I223" s="27" t="s">
        <v>455</v>
      </c>
      <c r="J223" s="27"/>
      <c r="K223" s="35" t="s">
        <v>447</v>
      </c>
    </row>
    <row r="224" spans="1:11" ht="36" x14ac:dyDescent="0.25">
      <c r="A224" s="18">
        <v>214</v>
      </c>
      <c r="B224" s="44" t="s">
        <v>456</v>
      </c>
      <c r="C224" s="20" t="s">
        <v>12</v>
      </c>
      <c r="D224" s="31">
        <f>185000+14999</f>
        <v>199999</v>
      </c>
      <c r="E224" s="27"/>
      <c r="F224" s="23">
        <v>2018</v>
      </c>
      <c r="G224" s="25" t="s">
        <v>13</v>
      </c>
      <c r="H224" s="26">
        <v>43228</v>
      </c>
      <c r="I224" s="27" t="s">
        <v>457</v>
      </c>
      <c r="J224" s="27"/>
      <c r="K224" s="51">
        <v>2282.221</v>
      </c>
    </row>
    <row r="225" spans="1:11" x14ac:dyDescent="0.25">
      <c r="A225" s="18">
        <v>215</v>
      </c>
      <c r="B225" s="44" t="s">
        <v>458</v>
      </c>
      <c r="C225" s="20" t="s">
        <v>12</v>
      </c>
      <c r="D225" s="31">
        <f>16695+1000+20000</f>
        <v>37695</v>
      </c>
      <c r="E225" s="27"/>
      <c r="F225" s="23">
        <v>2018</v>
      </c>
      <c r="G225" s="25" t="s">
        <v>13</v>
      </c>
      <c r="H225" s="26">
        <v>43228</v>
      </c>
      <c r="I225" s="27" t="s">
        <v>459</v>
      </c>
      <c r="J225" s="27"/>
      <c r="K225" s="35">
        <v>2281</v>
      </c>
    </row>
    <row r="226" spans="1:11" x14ac:dyDescent="0.25">
      <c r="A226" s="18">
        <v>216</v>
      </c>
      <c r="B226" s="44" t="s">
        <v>460</v>
      </c>
      <c r="C226" s="20" t="s">
        <v>12</v>
      </c>
      <c r="D226" s="31">
        <v>5013</v>
      </c>
      <c r="E226" s="27"/>
      <c r="F226" s="23">
        <v>2018</v>
      </c>
      <c r="G226" s="25" t="s">
        <v>13</v>
      </c>
      <c r="H226" s="26">
        <v>43228</v>
      </c>
      <c r="I226" s="27" t="s">
        <v>461</v>
      </c>
      <c r="J226" s="27"/>
      <c r="K226" s="35">
        <v>2281</v>
      </c>
    </row>
    <row r="227" spans="1:11" x14ac:dyDescent="0.25">
      <c r="A227" s="18">
        <v>217</v>
      </c>
      <c r="B227" s="44" t="s">
        <v>462</v>
      </c>
      <c r="C227" s="20" t="s">
        <v>12</v>
      </c>
      <c r="D227" s="31">
        <f>4000+60000+3000+124000+8000</f>
        <v>199000</v>
      </c>
      <c r="E227" s="23"/>
      <c r="F227" s="23">
        <v>2018</v>
      </c>
      <c r="G227" s="25" t="s">
        <v>13</v>
      </c>
      <c r="H227" s="26">
        <v>43228</v>
      </c>
      <c r="I227" s="23" t="s">
        <v>463</v>
      </c>
      <c r="J227" s="23"/>
      <c r="K227" s="23" t="s">
        <v>447</v>
      </c>
    </row>
    <row r="228" spans="1:11" x14ac:dyDescent="0.25">
      <c r="A228" s="18">
        <v>218</v>
      </c>
      <c r="B228" s="44" t="s">
        <v>464</v>
      </c>
      <c r="C228" s="20" t="s">
        <v>12</v>
      </c>
      <c r="D228" s="31">
        <f>76000+17000+20000+25585</f>
        <v>138585</v>
      </c>
      <c r="E228" s="27"/>
      <c r="F228" s="23">
        <v>2018</v>
      </c>
      <c r="G228" s="25" t="s">
        <v>13</v>
      </c>
      <c r="H228" s="26">
        <v>43228</v>
      </c>
      <c r="I228" s="27" t="s">
        <v>465</v>
      </c>
      <c r="J228" s="27"/>
      <c r="K228" s="27">
        <v>2281</v>
      </c>
    </row>
    <row r="229" spans="1:11" ht="24" x14ac:dyDescent="0.25">
      <c r="A229" s="18">
        <v>219</v>
      </c>
      <c r="B229" s="44" t="s">
        <v>466</v>
      </c>
      <c r="C229" s="20" t="s">
        <v>12</v>
      </c>
      <c r="D229" s="31">
        <v>72000</v>
      </c>
      <c r="E229" s="27"/>
      <c r="F229" s="23">
        <v>2018</v>
      </c>
      <c r="G229" s="25" t="s">
        <v>13</v>
      </c>
      <c r="H229" s="26">
        <v>43228</v>
      </c>
      <c r="I229" s="27" t="s">
        <v>467</v>
      </c>
      <c r="J229" s="27"/>
      <c r="K229" s="27">
        <v>2281</v>
      </c>
    </row>
    <row r="230" spans="1:11" ht="36" x14ac:dyDescent="0.25">
      <c r="A230" s="18">
        <v>220</v>
      </c>
      <c r="B230" s="44" t="s">
        <v>468</v>
      </c>
      <c r="C230" s="20" t="s">
        <v>12</v>
      </c>
      <c r="D230" s="31">
        <f>49000+5000+51000+11000</f>
        <v>116000</v>
      </c>
      <c r="E230" s="27"/>
      <c r="F230" s="23">
        <v>2018</v>
      </c>
      <c r="G230" s="25" t="s">
        <v>13</v>
      </c>
      <c r="H230" s="26">
        <v>43228</v>
      </c>
      <c r="I230" s="27" t="s">
        <v>469</v>
      </c>
      <c r="J230" s="27"/>
      <c r="K230" s="27" t="s">
        <v>700</v>
      </c>
    </row>
    <row r="231" spans="1:11" x14ac:dyDescent="0.25">
      <c r="A231" s="18">
        <v>221</v>
      </c>
      <c r="B231" s="44" t="s">
        <v>470</v>
      </c>
      <c r="C231" s="20" t="s">
        <v>12</v>
      </c>
      <c r="D231" s="31">
        <f>6900+300+25000</f>
        <v>32200</v>
      </c>
      <c r="E231" s="27"/>
      <c r="F231" s="23">
        <v>2018</v>
      </c>
      <c r="G231" s="25" t="s">
        <v>13</v>
      </c>
      <c r="H231" s="26">
        <v>43228</v>
      </c>
      <c r="I231" s="27" t="s">
        <v>471</v>
      </c>
      <c r="J231" s="27"/>
      <c r="K231" s="27">
        <v>2281.2282</v>
      </c>
    </row>
    <row r="232" spans="1:11" x14ac:dyDescent="0.25">
      <c r="A232" s="18">
        <v>222</v>
      </c>
      <c r="B232" s="44" t="s">
        <v>472</v>
      </c>
      <c r="C232" s="20" t="s">
        <v>12</v>
      </c>
      <c r="D232" s="31">
        <f>6800+4000+4000</f>
        <v>14800</v>
      </c>
      <c r="E232" s="27"/>
      <c r="F232" s="23">
        <v>2018</v>
      </c>
      <c r="G232" s="25" t="s">
        <v>13</v>
      </c>
      <c r="H232" s="26">
        <v>43228</v>
      </c>
      <c r="I232" s="27" t="s">
        <v>473</v>
      </c>
      <c r="J232" s="27"/>
      <c r="K232" s="27">
        <v>2281</v>
      </c>
    </row>
    <row r="233" spans="1:11" x14ac:dyDescent="0.25">
      <c r="A233" s="18">
        <v>223</v>
      </c>
      <c r="B233" s="44" t="s">
        <v>474</v>
      </c>
      <c r="C233" s="20" t="s">
        <v>12</v>
      </c>
      <c r="D233" s="31">
        <f>12000+40000+6000+7200+8000</f>
        <v>73200</v>
      </c>
      <c r="E233" s="27"/>
      <c r="F233" s="23">
        <v>2018</v>
      </c>
      <c r="G233" s="25" t="s">
        <v>13</v>
      </c>
      <c r="H233" s="26">
        <v>43228</v>
      </c>
      <c r="I233" s="27" t="s">
        <v>475</v>
      </c>
      <c r="J233" s="27"/>
      <c r="K233" s="27">
        <v>2281</v>
      </c>
    </row>
    <row r="234" spans="1:11" x14ac:dyDescent="0.25">
      <c r="A234" s="18">
        <v>224</v>
      </c>
      <c r="B234" s="44" t="s">
        <v>476</v>
      </c>
      <c r="C234" s="20" t="s">
        <v>12</v>
      </c>
      <c r="D234" s="31">
        <f>5882+1000+14000+10800+20000+44000+20000+5000+10000+10000+10000+12000</f>
        <v>162682</v>
      </c>
      <c r="E234" s="27"/>
      <c r="F234" s="23">
        <v>2018</v>
      </c>
      <c r="G234" s="25" t="s">
        <v>13</v>
      </c>
      <c r="H234" s="26">
        <v>43228</v>
      </c>
      <c r="I234" s="27" t="s">
        <v>477</v>
      </c>
      <c r="J234" s="27"/>
      <c r="K234" s="27" t="s">
        <v>478</v>
      </c>
    </row>
    <row r="235" spans="1:11" x14ac:dyDescent="0.25">
      <c r="A235" s="18">
        <v>225</v>
      </c>
      <c r="B235" s="44" t="s">
        <v>479</v>
      </c>
      <c r="C235" s="20" t="s">
        <v>12</v>
      </c>
      <c r="D235" s="31">
        <f>7614+710+11000+10000</f>
        <v>29324</v>
      </c>
      <c r="E235" s="27"/>
      <c r="F235" s="23">
        <v>2018</v>
      </c>
      <c r="G235" s="25" t="s">
        <v>13</v>
      </c>
      <c r="H235" s="26">
        <v>43228</v>
      </c>
      <c r="I235" s="27" t="s">
        <v>480</v>
      </c>
      <c r="J235" s="27"/>
      <c r="K235" s="27">
        <v>2281.2282</v>
      </c>
    </row>
    <row r="236" spans="1:11" x14ac:dyDescent="0.25">
      <c r="A236" s="18">
        <v>226</v>
      </c>
      <c r="B236" s="44" t="s">
        <v>481</v>
      </c>
      <c r="C236" s="20" t="s">
        <v>12</v>
      </c>
      <c r="D236" s="31">
        <v>14400</v>
      </c>
      <c r="E236" s="27"/>
      <c r="F236" s="23">
        <v>2018</v>
      </c>
      <c r="G236" s="25" t="s">
        <v>13</v>
      </c>
      <c r="H236" s="26">
        <v>43228</v>
      </c>
      <c r="I236" s="27" t="s">
        <v>482</v>
      </c>
      <c r="J236" s="27"/>
      <c r="K236" s="27">
        <v>2281</v>
      </c>
    </row>
    <row r="237" spans="1:11" x14ac:dyDescent="0.25">
      <c r="A237" s="18">
        <v>227</v>
      </c>
      <c r="B237" s="44" t="s">
        <v>483</v>
      </c>
      <c r="C237" s="20" t="s">
        <v>12</v>
      </c>
      <c r="D237" s="31">
        <v>199999</v>
      </c>
      <c r="E237" s="27"/>
      <c r="F237" s="23">
        <v>2018</v>
      </c>
      <c r="G237" s="25" t="s">
        <v>13</v>
      </c>
      <c r="H237" s="26">
        <v>43228</v>
      </c>
      <c r="I237" s="25" t="s">
        <v>484</v>
      </c>
      <c r="J237" s="27"/>
      <c r="K237" s="27">
        <v>2281.2282</v>
      </c>
    </row>
    <row r="238" spans="1:11" x14ac:dyDescent="0.25">
      <c r="A238" s="18">
        <v>228</v>
      </c>
      <c r="B238" s="44" t="s">
        <v>485</v>
      </c>
      <c r="C238" s="20" t="s">
        <v>12</v>
      </c>
      <c r="D238" s="31">
        <v>50000</v>
      </c>
      <c r="E238" s="27"/>
      <c r="F238" s="23">
        <v>2018</v>
      </c>
      <c r="G238" s="25" t="s">
        <v>13</v>
      </c>
      <c r="H238" s="26">
        <v>43228</v>
      </c>
      <c r="I238" s="27" t="s">
        <v>486</v>
      </c>
      <c r="J238" s="27"/>
      <c r="K238" s="45">
        <v>2281.3209999999999</v>
      </c>
    </row>
    <row r="239" spans="1:11" x14ac:dyDescent="0.25">
      <c r="A239" s="18">
        <v>229</v>
      </c>
      <c r="B239" s="44" t="s">
        <v>487</v>
      </c>
      <c r="C239" s="20" t="s">
        <v>12</v>
      </c>
      <c r="D239" s="31">
        <v>4300</v>
      </c>
      <c r="E239" s="27"/>
      <c r="F239" s="23">
        <v>2018</v>
      </c>
      <c r="G239" s="25" t="s">
        <v>13</v>
      </c>
      <c r="H239" s="26">
        <v>43228</v>
      </c>
      <c r="I239" s="27" t="s">
        <v>488</v>
      </c>
      <c r="J239" s="27"/>
      <c r="K239" s="27">
        <v>2281</v>
      </c>
    </row>
    <row r="240" spans="1:11" x14ac:dyDescent="0.25">
      <c r="A240" s="18">
        <v>230</v>
      </c>
      <c r="B240" s="44" t="s">
        <v>489</v>
      </c>
      <c r="C240" s="20" t="s">
        <v>12</v>
      </c>
      <c r="D240" s="31">
        <v>100000</v>
      </c>
      <c r="E240" s="27"/>
      <c r="F240" s="23">
        <v>2018</v>
      </c>
      <c r="G240" s="25" t="s">
        <v>13</v>
      </c>
      <c r="H240" s="26">
        <v>43228</v>
      </c>
      <c r="I240" s="27" t="s">
        <v>490</v>
      </c>
      <c r="J240" s="27"/>
      <c r="K240" s="27">
        <v>2281.2282</v>
      </c>
    </row>
    <row r="241" spans="1:11" x14ac:dyDescent="0.25">
      <c r="A241" s="18">
        <v>231</v>
      </c>
      <c r="B241" s="44" t="s">
        <v>491</v>
      </c>
      <c r="C241" s="20" t="s">
        <v>12</v>
      </c>
      <c r="D241" s="31">
        <f>1000+8000</f>
        <v>9000</v>
      </c>
      <c r="E241" s="27"/>
      <c r="F241" s="23">
        <v>2018</v>
      </c>
      <c r="G241" s="25" t="s">
        <v>13</v>
      </c>
      <c r="H241" s="26">
        <v>43228</v>
      </c>
      <c r="I241" s="27" t="s">
        <v>492</v>
      </c>
      <c r="J241" s="27"/>
      <c r="K241" s="27">
        <v>2281</v>
      </c>
    </row>
    <row r="242" spans="1:11" ht="24" x14ac:dyDescent="0.25">
      <c r="A242" s="18">
        <v>232</v>
      </c>
      <c r="B242" s="44" t="s">
        <v>493</v>
      </c>
      <c r="C242" s="20" t="s">
        <v>12</v>
      </c>
      <c r="D242" s="31">
        <v>20000</v>
      </c>
      <c r="E242" s="27"/>
      <c r="F242" s="23">
        <v>2018</v>
      </c>
      <c r="G242" s="25" t="s">
        <v>13</v>
      </c>
      <c r="H242" s="26">
        <v>43228</v>
      </c>
      <c r="I242" s="27" t="s">
        <v>494</v>
      </c>
      <c r="J242" s="27"/>
      <c r="K242" s="27">
        <v>2281.2282</v>
      </c>
    </row>
    <row r="243" spans="1:11" x14ac:dyDescent="0.25">
      <c r="A243" s="18">
        <v>233</v>
      </c>
      <c r="B243" s="44" t="s">
        <v>495</v>
      </c>
      <c r="C243" s="20" t="s">
        <v>12</v>
      </c>
      <c r="D243" s="31">
        <v>220</v>
      </c>
      <c r="E243" s="27"/>
      <c r="F243" s="23">
        <v>2018</v>
      </c>
      <c r="G243" s="25" t="s">
        <v>13</v>
      </c>
      <c r="H243" s="26">
        <v>43228</v>
      </c>
      <c r="I243" s="27" t="s">
        <v>496</v>
      </c>
      <c r="J243" s="27"/>
      <c r="K243" s="27">
        <v>2281</v>
      </c>
    </row>
    <row r="244" spans="1:11" x14ac:dyDescent="0.25">
      <c r="A244" s="18">
        <v>234</v>
      </c>
      <c r="B244" s="44" t="s">
        <v>497</v>
      </c>
      <c r="C244" s="20" t="s">
        <v>12</v>
      </c>
      <c r="D244" s="31">
        <f>1548+5000</f>
        <v>6548</v>
      </c>
      <c r="E244" s="27"/>
      <c r="F244" s="23">
        <v>2018</v>
      </c>
      <c r="G244" s="25" t="s">
        <v>57</v>
      </c>
      <c r="H244" s="26">
        <v>43228</v>
      </c>
      <c r="I244" s="27" t="s">
        <v>498</v>
      </c>
      <c r="J244" s="27"/>
      <c r="K244" s="27">
        <v>2281</v>
      </c>
    </row>
    <row r="245" spans="1:11" x14ac:dyDescent="0.25">
      <c r="A245" s="18">
        <v>235</v>
      </c>
      <c r="B245" s="44" t="s">
        <v>499</v>
      </c>
      <c r="C245" s="20" t="s">
        <v>12</v>
      </c>
      <c r="D245" s="31">
        <v>4000</v>
      </c>
      <c r="E245" s="27"/>
      <c r="F245" s="23">
        <v>2018</v>
      </c>
      <c r="G245" s="25" t="s">
        <v>13</v>
      </c>
      <c r="H245" s="26">
        <v>43228</v>
      </c>
      <c r="I245" s="27" t="s">
        <v>500</v>
      </c>
      <c r="J245" s="27"/>
      <c r="K245" s="27">
        <v>2281</v>
      </c>
    </row>
    <row r="246" spans="1:11" x14ac:dyDescent="0.25">
      <c r="A246" s="18">
        <v>236</v>
      </c>
      <c r="B246" s="44" t="s">
        <v>501</v>
      </c>
      <c r="C246" s="20" t="s">
        <v>12</v>
      </c>
      <c r="D246" s="31">
        <f>20800+7000+3000</f>
        <v>30800</v>
      </c>
      <c r="E246" s="27"/>
      <c r="F246" s="23">
        <v>2018</v>
      </c>
      <c r="G246" s="25" t="s">
        <v>13</v>
      </c>
      <c r="H246" s="26">
        <v>43228</v>
      </c>
      <c r="I246" s="27" t="s">
        <v>502</v>
      </c>
      <c r="J246" s="27"/>
      <c r="K246" s="27">
        <v>2281</v>
      </c>
    </row>
    <row r="247" spans="1:11" x14ac:dyDescent="0.25">
      <c r="A247" s="18">
        <v>237</v>
      </c>
      <c r="B247" s="44" t="s">
        <v>503</v>
      </c>
      <c r="C247" s="20" t="s">
        <v>12</v>
      </c>
      <c r="D247" s="31">
        <v>20000</v>
      </c>
      <c r="E247" s="27"/>
      <c r="F247" s="23">
        <v>2018</v>
      </c>
      <c r="G247" s="25" t="s">
        <v>13</v>
      </c>
      <c r="H247" s="26">
        <v>43228</v>
      </c>
      <c r="I247" s="27" t="s">
        <v>504</v>
      </c>
      <c r="J247" s="27"/>
      <c r="K247" s="27">
        <v>2281</v>
      </c>
    </row>
    <row r="248" spans="1:11" x14ac:dyDescent="0.25">
      <c r="A248" s="18">
        <v>238</v>
      </c>
      <c r="B248" s="44" t="s">
        <v>505</v>
      </c>
      <c r="C248" s="20" t="s">
        <v>12</v>
      </c>
      <c r="D248" s="31">
        <f>57600+141600</f>
        <v>199200</v>
      </c>
      <c r="E248" s="27"/>
      <c r="F248" s="23">
        <v>2018</v>
      </c>
      <c r="G248" s="25" t="s">
        <v>13</v>
      </c>
      <c r="H248" s="26">
        <v>43228</v>
      </c>
      <c r="I248" s="27" t="s">
        <v>506</v>
      </c>
      <c r="J248" s="27"/>
      <c r="K248" s="27">
        <v>2281</v>
      </c>
    </row>
    <row r="249" spans="1:11" x14ac:dyDescent="0.25">
      <c r="A249" s="18">
        <v>239</v>
      </c>
      <c r="B249" s="78" t="s">
        <v>507</v>
      </c>
      <c r="C249" s="20" t="s">
        <v>12</v>
      </c>
      <c r="D249" s="31">
        <f>3000+25000</f>
        <v>28000</v>
      </c>
      <c r="E249" s="27"/>
      <c r="F249" s="27">
        <v>2018</v>
      </c>
      <c r="G249" s="25" t="s">
        <v>13</v>
      </c>
      <c r="H249" s="26">
        <v>43228</v>
      </c>
      <c r="I249" s="25" t="s">
        <v>508</v>
      </c>
      <c r="J249" s="27"/>
      <c r="K249" s="27" t="s">
        <v>240</v>
      </c>
    </row>
    <row r="250" spans="1:11" x14ac:dyDescent="0.25">
      <c r="A250" s="18">
        <v>240</v>
      </c>
      <c r="B250" s="78" t="s">
        <v>509</v>
      </c>
      <c r="C250" s="20" t="s">
        <v>12</v>
      </c>
      <c r="D250" s="31">
        <f>100000+2000</f>
        <v>102000</v>
      </c>
      <c r="E250" s="27"/>
      <c r="F250" s="23">
        <v>2018</v>
      </c>
      <c r="G250" s="25" t="s">
        <v>13</v>
      </c>
      <c r="H250" s="26">
        <v>43228</v>
      </c>
      <c r="I250" s="27" t="s">
        <v>510</v>
      </c>
      <c r="J250" s="27"/>
      <c r="K250" s="27" t="s">
        <v>511</v>
      </c>
    </row>
    <row r="251" spans="1:11" x14ac:dyDescent="0.25">
      <c r="A251" s="18">
        <v>241</v>
      </c>
      <c r="B251" s="78" t="s">
        <v>512</v>
      </c>
      <c r="C251" s="20" t="s">
        <v>12</v>
      </c>
      <c r="D251" s="31">
        <v>10000</v>
      </c>
      <c r="E251" s="27"/>
      <c r="F251" s="23">
        <v>2018</v>
      </c>
      <c r="G251" s="25" t="s">
        <v>57</v>
      </c>
      <c r="H251" s="26">
        <v>43228</v>
      </c>
      <c r="I251" s="27" t="s">
        <v>513</v>
      </c>
      <c r="J251" s="27"/>
      <c r="K251" s="27">
        <v>2282</v>
      </c>
    </row>
    <row r="252" spans="1:11" ht="24" x14ac:dyDescent="0.25">
      <c r="A252" s="18">
        <v>242</v>
      </c>
      <c r="B252" s="78" t="s">
        <v>514</v>
      </c>
      <c r="C252" s="20" t="s">
        <v>12</v>
      </c>
      <c r="D252" s="31">
        <v>50000</v>
      </c>
      <c r="E252" s="27"/>
      <c r="F252" s="27">
        <v>2018</v>
      </c>
      <c r="G252" s="25" t="s">
        <v>13</v>
      </c>
      <c r="H252" s="26">
        <v>43228</v>
      </c>
      <c r="I252" s="25" t="s">
        <v>515</v>
      </c>
      <c r="J252" s="27"/>
      <c r="K252" s="27">
        <v>2282</v>
      </c>
    </row>
    <row r="253" spans="1:11" x14ac:dyDescent="0.25">
      <c r="A253" s="18">
        <v>243</v>
      </c>
      <c r="B253" s="44" t="s">
        <v>516</v>
      </c>
      <c r="C253" s="20" t="s">
        <v>12</v>
      </c>
      <c r="D253" s="31">
        <f>10000+20000</f>
        <v>30000</v>
      </c>
      <c r="E253" s="23"/>
      <c r="F253" s="27">
        <v>2018</v>
      </c>
      <c r="G253" s="25" t="s">
        <v>57</v>
      </c>
      <c r="H253" s="26">
        <v>43228</v>
      </c>
      <c r="I253" s="24" t="s">
        <v>517</v>
      </c>
      <c r="J253" s="23"/>
      <c r="K253" s="23">
        <v>2282</v>
      </c>
    </row>
    <row r="254" spans="1:11" x14ac:dyDescent="0.25">
      <c r="A254" s="18">
        <v>244</v>
      </c>
      <c r="B254" s="44" t="s">
        <v>518</v>
      </c>
      <c r="C254" s="20" t="s">
        <v>12</v>
      </c>
      <c r="D254" s="31">
        <v>440</v>
      </c>
      <c r="E254" s="23"/>
      <c r="F254" s="27">
        <v>2018</v>
      </c>
      <c r="G254" s="25" t="s">
        <v>57</v>
      </c>
      <c r="H254" s="26">
        <v>43228</v>
      </c>
      <c r="I254" s="24" t="s">
        <v>519</v>
      </c>
      <c r="J254" s="23"/>
      <c r="K254" s="23">
        <v>2281</v>
      </c>
    </row>
    <row r="255" spans="1:11" ht="24" x14ac:dyDescent="0.25">
      <c r="A255" s="18">
        <v>245</v>
      </c>
      <c r="B255" s="78" t="s">
        <v>751</v>
      </c>
      <c r="C255" s="20" t="s">
        <v>12</v>
      </c>
      <c r="D255" s="31">
        <f>2000+10000</f>
        <v>12000</v>
      </c>
      <c r="E255" s="27"/>
      <c r="F255" s="23">
        <v>2018</v>
      </c>
      <c r="G255" s="27" t="s">
        <v>13</v>
      </c>
      <c r="H255" s="37">
        <v>43231</v>
      </c>
      <c r="I255" s="27" t="s">
        <v>558</v>
      </c>
      <c r="J255" s="27"/>
      <c r="K255" s="27">
        <v>2282</v>
      </c>
    </row>
    <row r="256" spans="1:11" x14ac:dyDescent="0.25">
      <c r="A256" s="18">
        <v>246</v>
      </c>
      <c r="B256" s="44" t="s">
        <v>735</v>
      </c>
      <c r="C256" s="27" t="s">
        <v>12</v>
      </c>
      <c r="D256" s="28">
        <v>1000</v>
      </c>
      <c r="E256" s="92"/>
      <c r="F256" s="27">
        <v>2018</v>
      </c>
      <c r="G256" s="27" t="s">
        <v>57</v>
      </c>
      <c r="H256" s="37">
        <v>43231</v>
      </c>
      <c r="I256" s="41" t="s">
        <v>736</v>
      </c>
      <c r="J256" s="41"/>
      <c r="K256" s="27">
        <v>2282</v>
      </c>
    </row>
    <row r="257" spans="1:11" x14ac:dyDescent="0.25">
      <c r="A257" s="18">
        <v>247</v>
      </c>
      <c r="B257" s="78" t="s">
        <v>561</v>
      </c>
      <c r="C257" s="20" t="s">
        <v>12</v>
      </c>
      <c r="D257" s="31">
        <v>50000</v>
      </c>
      <c r="E257" s="27"/>
      <c r="F257" s="23">
        <v>2018</v>
      </c>
      <c r="G257" s="27" t="s">
        <v>13</v>
      </c>
      <c r="H257" s="37">
        <v>43224</v>
      </c>
      <c r="I257" s="27" t="s">
        <v>562</v>
      </c>
      <c r="J257" s="27"/>
      <c r="K257" s="27">
        <v>2282</v>
      </c>
    </row>
    <row r="258" spans="1:11" x14ac:dyDescent="0.25">
      <c r="A258" s="18">
        <v>248</v>
      </c>
      <c r="B258" s="78" t="s">
        <v>563</v>
      </c>
      <c r="C258" s="20" t="s">
        <v>12</v>
      </c>
      <c r="D258" s="31">
        <f>60000+73000</f>
        <v>133000</v>
      </c>
      <c r="E258" s="27"/>
      <c r="F258" s="23">
        <v>2018</v>
      </c>
      <c r="G258" s="27" t="s">
        <v>13</v>
      </c>
      <c r="H258" s="37">
        <v>43224</v>
      </c>
      <c r="I258" s="27" t="s">
        <v>564</v>
      </c>
      <c r="J258" s="41"/>
      <c r="K258" s="27">
        <v>2282</v>
      </c>
    </row>
    <row r="259" spans="1:11" x14ac:dyDescent="0.25">
      <c r="A259" s="18">
        <v>249</v>
      </c>
      <c r="B259" s="44" t="s">
        <v>520</v>
      </c>
      <c r="C259" s="20" t="s">
        <v>12</v>
      </c>
      <c r="D259" s="31">
        <f>90000+42000</f>
        <v>132000</v>
      </c>
      <c r="E259" s="27"/>
      <c r="F259" s="23">
        <v>2018</v>
      </c>
      <c r="G259" s="25" t="s">
        <v>13</v>
      </c>
      <c r="H259" s="37">
        <v>43223</v>
      </c>
      <c r="I259" s="27" t="s">
        <v>521</v>
      </c>
      <c r="J259" s="27"/>
      <c r="K259" s="27">
        <v>2282</v>
      </c>
    </row>
    <row r="260" spans="1:11" x14ac:dyDescent="0.25">
      <c r="A260" s="18">
        <v>250</v>
      </c>
      <c r="B260" s="44" t="s">
        <v>522</v>
      </c>
      <c r="C260" s="20" t="s">
        <v>12</v>
      </c>
      <c r="D260" s="31">
        <f>15000+30000+50000</f>
        <v>95000</v>
      </c>
      <c r="E260" s="27"/>
      <c r="F260" s="23">
        <v>2018</v>
      </c>
      <c r="G260" s="25" t="s">
        <v>13</v>
      </c>
      <c r="H260" s="37">
        <v>43222</v>
      </c>
      <c r="I260" s="27" t="s">
        <v>523</v>
      </c>
      <c r="J260" s="27"/>
      <c r="K260" s="27">
        <v>2282</v>
      </c>
    </row>
    <row r="261" spans="1:11" x14ac:dyDescent="0.25">
      <c r="A261" s="18">
        <v>251</v>
      </c>
      <c r="B261" s="44" t="s">
        <v>524</v>
      </c>
      <c r="C261" s="20" t="s">
        <v>12</v>
      </c>
      <c r="D261" s="31">
        <f>10000+5000+50000</f>
        <v>65000</v>
      </c>
      <c r="E261" s="27"/>
      <c r="F261" s="23">
        <v>2018</v>
      </c>
      <c r="G261" s="25" t="s">
        <v>13</v>
      </c>
      <c r="H261" s="37">
        <v>43222</v>
      </c>
      <c r="I261" s="27" t="s">
        <v>525</v>
      </c>
      <c r="J261" s="27"/>
      <c r="K261" s="27">
        <v>2282</v>
      </c>
    </row>
    <row r="262" spans="1:11" x14ac:dyDescent="0.25">
      <c r="A262" s="18">
        <v>252</v>
      </c>
      <c r="B262" s="44" t="s">
        <v>526</v>
      </c>
      <c r="C262" s="20" t="s">
        <v>12</v>
      </c>
      <c r="D262" s="31">
        <v>10000</v>
      </c>
      <c r="E262" s="27"/>
      <c r="F262" s="23">
        <v>2018</v>
      </c>
      <c r="G262" s="24" t="s">
        <v>57</v>
      </c>
      <c r="H262" s="37">
        <v>43221</v>
      </c>
      <c r="I262" s="27" t="s">
        <v>527</v>
      </c>
      <c r="J262" s="27"/>
      <c r="K262" s="27">
        <v>2282</v>
      </c>
    </row>
    <row r="263" spans="1:11" ht="24" x14ac:dyDescent="0.25">
      <c r="A263" s="18">
        <v>253</v>
      </c>
      <c r="B263" s="44" t="s">
        <v>528</v>
      </c>
      <c r="C263" s="20" t="s">
        <v>12</v>
      </c>
      <c r="D263" s="31">
        <v>180000</v>
      </c>
      <c r="E263" s="27"/>
      <c r="F263" s="23">
        <v>2018</v>
      </c>
      <c r="G263" s="25" t="s">
        <v>13</v>
      </c>
      <c r="H263" s="37">
        <v>43221</v>
      </c>
      <c r="I263" s="27" t="s">
        <v>529</v>
      </c>
      <c r="J263" s="27"/>
      <c r="K263" s="27">
        <v>2282</v>
      </c>
    </row>
    <row r="264" spans="1:11" x14ac:dyDescent="0.25">
      <c r="A264" s="18">
        <v>254</v>
      </c>
      <c r="B264" s="44" t="s">
        <v>530</v>
      </c>
      <c r="C264" s="20" t="s">
        <v>12</v>
      </c>
      <c r="D264" s="31">
        <v>195000</v>
      </c>
      <c r="E264" s="27"/>
      <c r="F264" s="23">
        <v>2018</v>
      </c>
      <c r="G264" s="25" t="s">
        <v>13</v>
      </c>
      <c r="H264" s="37">
        <v>43221</v>
      </c>
      <c r="I264" s="27" t="s">
        <v>531</v>
      </c>
      <c r="J264" s="27"/>
      <c r="K264" s="27" t="s">
        <v>532</v>
      </c>
    </row>
    <row r="265" spans="1:11" x14ac:dyDescent="0.25">
      <c r="A265" s="18">
        <v>255</v>
      </c>
      <c r="B265" s="44" t="s">
        <v>533</v>
      </c>
      <c r="C265" s="20" t="s">
        <v>12</v>
      </c>
      <c r="D265" s="31">
        <f>3030+31000+15000+5000</f>
        <v>54030</v>
      </c>
      <c r="E265" s="27"/>
      <c r="F265" s="23">
        <v>2018</v>
      </c>
      <c r="G265" s="25" t="s">
        <v>13</v>
      </c>
      <c r="H265" s="37">
        <v>43222</v>
      </c>
      <c r="I265" s="27" t="s">
        <v>534</v>
      </c>
      <c r="J265" s="27"/>
      <c r="K265" s="27">
        <v>2281</v>
      </c>
    </row>
    <row r="266" spans="1:11" x14ac:dyDescent="0.25">
      <c r="A266" s="18">
        <v>256</v>
      </c>
      <c r="B266" s="44" t="s">
        <v>535</v>
      </c>
      <c r="C266" s="20" t="s">
        <v>12</v>
      </c>
      <c r="D266" s="31">
        <v>10000</v>
      </c>
      <c r="E266" s="27"/>
      <c r="F266" s="23">
        <v>2018</v>
      </c>
      <c r="G266" s="25" t="s">
        <v>57</v>
      </c>
      <c r="H266" s="37">
        <v>43222</v>
      </c>
      <c r="I266" s="27" t="s">
        <v>536</v>
      </c>
      <c r="J266" s="27"/>
      <c r="K266" s="27">
        <v>2282</v>
      </c>
    </row>
    <row r="267" spans="1:11" x14ac:dyDescent="0.25">
      <c r="A267" s="18">
        <v>257</v>
      </c>
      <c r="B267" s="44" t="s">
        <v>537</v>
      </c>
      <c r="C267" s="20" t="s">
        <v>12</v>
      </c>
      <c r="D267" s="31">
        <v>9000</v>
      </c>
      <c r="E267" s="27"/>
      <c r="F267" s="23">
        <v>2018</v>
      </c>
      <c r="G267" s="25" t="s">
        <v>57</v>
      </c>
      <c r="H267" s="37">
        <v>43222</v>
      </c>
      <c r="I267" s="27" t="s">
        <v>538</v>
      </c>
      <c r="J267" s="27"/>
      <c r="K267" s="27">
        <v>2282</v>
      </c>
    </row>
    <row r="268" spans="1:11" x14ac:dyDescent="0.25">
      <c r="A268" s="18">
        <v>258</v>
      </c>
      <c r="B268" s="44" t="s">
        <v>539</v>
      </c>
      <c r="C268" s="20" t="s">
        <v>12</v>
      </c>
      <c r="D268" s="31">
        <v>199000</v>
      </c>
      <c r="E268" s="27"/>
      <c r="F268" s="23">
        <v>2018</v>
      </c>
      <c r="G268" s="25" t="s">
        <v>13</v>
      </c>
      <c r="H268" s="37">
        <v>43223</v>
      </c>
      <c r="I268" s="27" t="s">
        <v>540</v>
      </c>
      <c r="J268" s="27"/>
      <c r="K268" s="27" t="s">
        <v>709</v>
      </c>
    </row>
    <row r="269" spans="1:11" x14ac:dyDescent="0.25">
      <c r="A269" s="18">
        <v>259</v>
      </c>
      <c r="B269" s="82" t="s">
        <v>541</v>
      </c>
      <c r="C269" s="42" t="s">
        <v>12</v>
      </c>
      <c r="D269" s="43">
        <f>10000+1000+7500</f>
        <v>18500</v>
      </c>
      <c r="E269" s="34"/>
      <c r="F269" s="35">
        <v>2018</v>
      </c>
      <c r="G269" s="52" t="s">
        <v>13</v>
      </c>
      <c r="H269" s="53">
        <v>43223</v>
      </c>
      <c r="I269" s="34" t="s">
        <v>542</v>
      </c>
      <c r="J269" s="34"/>
      <c r="K269" s="34">
        <v>2282</v>
      </c>
    </row>
    <row r="270" spans="1:11" ht="24" x14ac:dyDescent="0.25">
      <c r="A270" s="18">
        <v>260</v>
      </c>
      <c r="B270" s="44" t="s">
        <v>543</v>
      </c>
      <c r="C270" s="20" t="s">
        <v>12</v>
      </c>
      <c r="D270" s="31">
        <f>61000+35000</f>
        <v>96000</v>
      </c>
      <c r="E270" s="27"/>
      <c r="F270" s="23">
        <v>2018</v>
      </c>
      <c r="G270" s="27" t="s">
        <v>13</v>
      </c>
      <c r="H270" s="37">
        <v>43223</v>
      </c>
      <c r="I270" s="27" t="s">
        <v>544</v>
      </c>
      <c r="J270" s="27"/>
      <c r="K270" s="27" t="s">
        <v>545</v>
      </c>
    </row>
    <row r="271" spans="1:11" ht="24" x14ac:dyDescent="0.25">
      <c r="A271" s="18">
        <v>261</v>
      </c>
      <c r="B271" s="44" t="s">
        <v>546</v>
      </c>
      <c r="C271" s="20" t="s">
        <v>12</v>
      </c>
      <c r="D271" s="31">
        <v>4000</v>
      </c>
      <c r="E271" s="27"/>
      <c r="F271" s="23">
        <v>2018</v>
      </c>
      <c r="G271" s="27" t="s">
        <v>13</v>
      </c>
      <c r="H271" s="37">
        <v>43223</v>
      </c>
      <c r="I271" s="27" t="s">
        <v>547</v>
      </c>
      <c r="J271" s="27"/>
      <c r="K271" s="27" t="s">
        <v>545</v>
      </c>
    </row>
    <row r="272" spans="1:11" x14ac:dyDescent="0.25">
      <c r="A272" s="18">
        <v>262</v>
      </c>
      <c r="B272" s="44" t="s">
        <v>548</v>
      </c>
      <c r="C272" s="20" t="s">
        <v>12</v>
      </c>
      <c r="D272" s="31">
        <f>10000+7000</f>
        <v>17000</v>
      </c>
      <c r="E272" s="27"/>
      <c r="F272" s="23">
        <v>2018</v>
      </c>
      <c r="G272" s="27" t="s">
        <v>13</v>
      </c>
      <c r="H272" s="37">
        <v>43223</v>
      </c>
      <c r="I272" s="27" t="s">
        <v>549</v>
      </c>
      <c r="J272" s="27"/>
      <c r="K272" s="27">
        <v>2282</v>
      </c>
    </row>
    <row r="273" spans="1:11" x14ac:dyDescent="0.25">
      <c r="A273" s="18">
        <v>263</v>
      </c>
      <c r="B273" s="44" t="s">
        <v>550</v>
      </c>
      <c r="C273" s="20" t="s">
        <v>12</v>
      </c>
      <c r="D273" s="31">
        <v>3800</v>
      </c>
      <c r="E273" s="27"/>
      <c r="F273" s="23">
        <v>2018</v>
      </c>
      <c r="G273" s="27" t="s">
        <v>13</v>
      </c>
      <c r="H273" s="37">
        <v>43224</v>
      </c>
      <c r="I273" s="27" t="s">
        <v>551</v>
      </c>
      <c r="J273" s="27"/>
      <c r="K273" s="27">
        <v>2281</v>
      </c>
    </row>
    <row r="274" spans="1:11" x14ac:dyDescent="0.25">
      <c r="A274" s="18">
        <v>264</v>
      </c>
      <c r="B274" s="78" t="s">
        <v>554</v>
      </c>
      <c r="C274" s="20" t="s">
        <v>12</v>
      </c>
      <c r="D274" s="31">
        <v>199900</v>
      </c>
      <c r="E274" s="27"/>
      <c r="F274" s="23">
        <v>2018</v>
      </c>
      <c r="G274" s="27" t="s">
        <v>13</v>
      </c>
      <c r="H274" s="37">
        <v>43224</v>
      </c>
      <c r="I274" s="27" t="s">
        <v>555</v>
      </c>
      <c r="J274" s="27"/>
      <c r="K274" s="27">
        <v>2282</v>
      </c>
    </row>
    <row r="275" spans="1:11" x14ac:dyDescent="0.25">
      <c r="A275" s="18">
        <v>265</v>
      </c>
      <c r="B275" s="44" t="s">
        <v>556</v>
      </c>
      <c r="C275" s="20" t="s">
        <v>12</v>
      </c>
      <c r="D275" s="31">
        <v>20000</v>
      </c>
      <c r="E275" s="27"/>
      <c r="F275" s="23">
        <v>2018</v>
      </c>
      <c r="G275" s="27" t="s">
        <v>13</v>
      </c>
      <c r="H275" s="37">
        <v>43224</v>
      </c>
      <c r="I275" s="27" t="s">
        <v>557</v>
      </c>
      <c r="J275" s="27"/>
      <c r="K275" s="27">
        <v>2282</v>
      </c>
    </row>
    <row r="276" spans="1:11" x14ac:dyDescent="0.25">
      <c r="A276" s="18">
        <v>266</v>
      </c>
      <c r="B276" s="78" t="s">
        <v>565</v>
      </c>
      <c r="C276" s="20" t="s">
        <v>12</v>
      </c>
      <c r="D276" s="31">
        <f>5000+147000</f>
        <v>152000</v>
      </c>
      <c r="E276" s="27"/>
      <c r="F276" s="23">
        <v>2018</v>
      </c>
      <c r="G276" s="27" t="s">
        <v>13</v>
      </c>
      <c r="H276" s="37">
        <v>43256</v>
      </c>
      <c r="I276" s="27" t="s">
        <v>566</v>
      </c>
      <c r="J276" s="41"/>
      <c r="K276" s="27">
        <v>2282</v>
      </c>
    </row>
    <row r="277" spans="1:11" x14ac:dyDescent="0.25">
      <c r="A277" s="18">
        <v>267</v>
      </c>
      <c r="B277" s="78" t="s">
        <v>567</v>
      </c>
      <c r="C277" s="20" t="s">
        <v>12</v>
      </c>
      <c r="D277" s="31">
        <v>1000</v>
      </c>
      <c r="E277" s="27"/>
      <c r="F277" s="23">
        <v>2018</v>
      </c>
      <c r="G277" s="27" t="s">
        <v>13</v>
      </c>
      <c r="H277" s="37">
        <v>43256</v>
      </c>
      <c r="I277" s="27" t="s">
        <v>568</v>
      </c>
      <c r="J277" s="41"/>
      <c r="K277" s="27">
        <v>2282</v>
      </c>
    </row>
    <row r="278" spans="1:11" x14ac:dyDescent="0.25">
      <c r="A278" s="18">
        <v>268</v>
      </c>
      <c r="B278" s="78" t="s">
        <v>569</v>
      </c>
      <c r="C278" s="20" t="s">
        <v>12</v>
      </c>
      <c r="D278" s="31">
        <f>70000+13000+20000+10200+3000+2000+5000+75000+1799</f>
        <v>199999</v>
      </c>
      <c r="E278" s="27"/>
      <c r="F278" s="23">
        <v>2018</v>
      </c>
      <c r="G278" s="27" t="s">
        <v>13</v>
      </c>
      <c r="H278" s="37">
        <v>43256</v>
      </c>
      <c r="I278" s="48" t="s">
        <v>570</v>
      </c>
      <c r="J278" s="41"/>
      <c r="K278" s="27">
        <v>2281.2282</v>
      </c>
    </row>
    <row r="279" spans="1:11" x14ac:dyDescent="0.25">
      <c r="A279" s="18">
        <v>269</v>
      </c>
      <c r="B279" s="78" t="s">
        <v>571</v>
      </c>
      <c r="C279" s="20" t="s">
        <v>12</v>
      </c>
      <c r="D279" s="31">
        <v>75000</v>
      </c>
      <c r="E279" s="27"/>
      <c r="F279" s="23">
        <v>2018</v>
      </c>
      <c r="G279" s="27" t="s">
        <v>13</v>
      </c>
      <c r="H279" s="37">
        <v>43256</v>
      </c>
      <c r="I279" s="27" t="s">
        <v>572</v>
      </c>
      <c r="J279" s="41"/>
      <c r="K279" s="27">
        <v>2282</v>
      </c>
    </row>
    <row r="280" spans="1:11" x14ac:dyDescent="0.25">
      <c r="A280" s="18">
        <v>270</v>
      </c>
      <c r="B280" s="78" t="s">
        <v>573</v>
      </c>
      <c r="C280" s="20" t="s">
        <v>12</v>
      </c>
      <c r="D280" s="31">
        <f>150000+49999</f>
        <v>199999</v>
      </c>
      <c r="E280" s="27"/>
      <c r="F280" s="23">
        <v>2018</v>
      </c>
      <c r="G280" s="27" t="s">
        <v>13</v>
      </c>
      <c r="H280" s="37">
        <v>43256</v>
      </c>
      <c r="I280" s="48" t="s">
        <v>574</v>
      </c>
      <c r="J280" s="27"/>
      <c r="K280" s="27">
        <v>2281</v>
      </c>
    </row>
    <row r="281" spans="1:11" x14ac:dyDescent="0.25">
      <c r="A281" s="18">
        <v>271</v>
      </c>
      <c r="B281" s="78" t="s">
        <v>575</v>
      </c>
      <c r="C281" s="20" t="s">
        <v>12</v>
      </c>
      <c r="D281" s="31">
        <v>49000</v>
      </c>
      <c r="E281" s="27"/>
      <c r="F281" s="23">
        <v>2018</v>
      </c>
      <c r="G281" s="27" t="s">
        <v>57</v>
      </c>
      <c r="H281" s="37">
        <v>43256</v>
      </c>
      <c r="I281" s="48" t="s">
        <v>576</v>
      </c>
      <c r="J281" s="41"/>
      <c r="K281" s="27">
        <v>2281</v>
      </c>
    </row>
    <row r="282" spans="1:11" ht="24" x14ac:dyDescent="0.25">
      <c r="A282" s="18">
        <v>272</v>
      </c>
      <c r="B282" s="44" t="s">
        <v>577</v>
      </c>
      <c r="C282" s="20" t="s">
        <v>12</v>
      </c>
      <c r="D282" s="31">
        <v>1421582.4</v>
      </c>
      <c r="E282" s="23"/>
      <c r="F282" s="23">
        <v>2018</v>
      </c>
      <c r="G282" s="25" t="s">
        <v>13</v>
      </c>
      <c r="H282" s="37">
        <v>43256</v>
      </c>
      <c r="I282" s="24" t="s">
        <v>364</v>
      </c>
      <c r="J282" s="23"/>
      <c r="K282" s="23">
        <v>3210</v>
      </c>
    </row>
    <row r="283" spans="1:11" x14ac:dyDescent="0.25">
      <c r="A283" s="18">
        <v>273</v>
      </c>
      <c r="B283" s="78" t="s">
        <v>578</v>
      </c>
      <c r="C283" s="27" t="s">
        <v>12</v>
      </c>
      <c r="D283" s="23">
        <f>50000+75000+4000</f>
        <v>129000</v>
      </c>
      <c r="E283" s="27"/>
      <c r="F283" s="23">
        <v>2018</v>
      </c>
      <c r="G283" s="27" t="s">
        <v>13</v>
      </c>
      <c r="H283" s="37">
        <v>43256</v>
      </c>
      <c r="I283" s="27" t="s">
        <v>579</v>
      </c>
      <c r="J283" s="27"/>
      <c r="K283" s="27" t="s">
        <v>188</v>
      </c>
    </row>
    <row r="284" spans="1:11" x14ac:dyDescent="0.25">
      <c r="A284" s="18">
        <v>274</v>
      </c>
      <c r="B284" s="78" t="s">
        <v>580</v>
      </c>
      <c r="C284" s="20" t="s">
        <v>12</v>
      </c>
      <c r="D284" s="28">
        <f>10000+20000+100000</f>
        <v>130000</v>
      </c>
      <c r="E284" s="92"/>
      <c r="F284" s="23">
        <v>2018</v>
      </c>
      <c r="G284" s="27" t="s">
        <v>13</v>
      </c>
      <c r="H284" s="37">
        <v>43256</v>
      </c>
      <c r="I284" s="48" t="s">
        <v>581</v>
      </c>
      <c r="J284" s="41"/>
      <c r="K284" s="27">
        <v>2282</v>
      </c>
    </row>
    <row r="285" spans="1:11" ht="24" x14ac:dyDescent="0.25">
      <c r="A285" s="18">
        <v>275</v>
      </c>
      <c r="B285" s="78" t="s">
        <v>582</v>
      </c>
      <c r="C285" s="27" t="s">
        <v>12</v>
      </c>
      <c r="D285" s="31">
        <f>100000+35000+64900</f>
        <v>199900</v>
      </c>
      <c r="E285" s="27"/>
      <c r="F285" s="23">
        <v>2018</v>
      </c>
      <c r="G285" s="25" t="s">
        <v>13</v>
      </c>
      <c r="H285" s="37">
        <v>43256</v>
      </c>
      <c r="I285" s="25" t="s">
        <v>583</v>
      </c>
      <c r="J285" s="27"/>
      <c r="K285" s="27" t="s">
        <v>52</v>
      </c>
    </row>
    <row r="286" spans="1:11" x14ac:dyDescent="0.25">
      <c r="A286" s="18">
        <v>276</v>
      </c>
      <c r="B286" s="78" t="s">
        <v>584</v>
      </c>
      <c r="C286" s="27" t="s">
        <v>12</v>
      </c>
      <c r="D286" s="31">
        <v>6000</v>
      </c>
      <c r="E286" s="27"/>
      <c r="F286" s="23">
        <v>2018</v>
      </c>
      <c r="G286" s="27" t="s">
        <v>13</v>
      </c>
      <c r="H286" s="37">
        <v>43256</v>
      </c>
      <c r="I286" s="27" t="s">
        <v>585</v>
      </c>
      <c r="J286" s="27"/>
      <c r="K286" s="27" t="s">
        <v>52</v>
      </c>
    </row>
    <row r="287" spans="1:11" ht="24" x14ac:dyDescent="0.25">
      <c r="A287" s="18">
        <v>277</v>
      </c>
      <c r="B287" s="44" t="s">
        <v>586</v>
      </c>
      <c r="C287" s="27" t="s">
        <v>12</v>
      </c>
      <c r="D287" s="28">
        <f>50400+2000</f>
        <v>52400</v>
      </c>
      <c r="E287" s="92"/>
      <c r="F287" s="23">
        <v>2018</v>
      </c>
      <c r="G287" s="27" t="s">
        <v>13</v>
      </c>
      <c r="H287" s="37">
        <v>43263</v>
      </c>
      <c r="I287" s="41" t="s">
        <v>587</v>
      </c>
      <c r="J287" s="41"/>
      <c r="K287" s="27" t="s">
        <v>588</v>
      </c>
    </row>
    <row r="288" spans="1:11" x14ac:dyDescent="0.25">
      <c r="A288" s="18">
        <v>278</v>
      </c>
      <c r="B288" s="78" t="s">
        <v>589</v>
      </c>
      <c r="C288" s="27" t="s">
        <v>12</v>
      </c>
      <c r="D288" s="28">
        <v>100000</v>
      </c>
      <c r="E288" s="92"/>
      <c r="F288" s="23">
        <v>2018</v>
      </c>
      <c r="G288" s="27" t="s">
        <v>13</v>
      </c>
      <c r="H288" s="37">
        <v>43263</v>
      </c>
      <c r="I288" s="41" t="s">
        <v>590</v>
      </c>
      <c r="J288" s="41"/>
      <c r="K288" s="27" t="s">
        <v>396</v>
      </c>
    </row>
    <row r="289" spans="1:11" x14ac:dyDescent="0.25">
      <c r="A289" s="18">
        <v>279</v>
      </c>
      <c r="B289" s="44" t="s">
        <v>591</v>
      </c>
      <c r="C289" s="27" t="s">
        <v>12</v>
      </c>
      <c r="D289" s="31">
        <v>50000</v>
      </c>
      <c r="E289" s="92"/>
      <c r="F289" s="23">
        <v>2018</v>
      </c>
      <c r="G289" s="27" t="s">
        <v>13</v>
      </c>
      <c r="H289" s="37">
        <v>43263</v>
      </c>
      <c r="I289" s="41" t="s">
        <v>592</v>
      </c>
      <c r="J289" s="41"/>
      <c r="K289" s="27" t="s">
        <v>52</v>
      </c>
    </row>
    <row r="290" spans="1:11" x14ac:dyDescent="0.25">
      <c r="A290" s="18">
        <v>280</v>
      </c>
      <c r="B290" s="44" t="s">
        <v>593</v>
      </c>
      <c r="C290" s="27" t="s">
        <v>12</v>
      </c>
      <c r="D290" s="28">
        <v>50000</v>
      </c>
      <c r="E290" s="92"/>
      <c r="F290" s="23">
        <v>2018</v>
      </c>
      <c r="G290" s="27" t="s">
        <v>13</v>
      </c>
      <c r="H290" s="37">
        <v>43263</v>
      </c>
      <c r="I290" s="41" t="s">
        <v>594</v>
      </c>
      <c r="J290" s="41"/>
      <c r="K290" s="27" t="s">
        <v>52</v>
      </c>
    </row>
    <row r="291" spans="1:11" ht="24" x14ac:dyDescent="0.25">
      <c r="A291" s="18">
        <v>281</v>
      </c>
      <c r="B291" s="44" t="s">
        <v>595</v>
      </c>
      <c r="C291" s="27" t="s">
        <v>12</v>
      </c>
      <c r="D291" s="28">
        <f>21800+6000</f>
        <v>27800</v>
      </c>
      <c r="E291" s="92"/>
      <c r="F291" s="23">
        <v>2017</v>
      </c>
      <c r="G291" s="27" t="s">
        <v>13</v>
      </c>
      <c r="H291" s="37">
        <v>43263</v>
      </c>
      <c r="I291" s="41" t="s">
        <v>596</v>
      </c>
      <c r="J291" s="41"/>
      <c r="K291" s="27" t="s">
        <v>597</v>
      </c>
    </row>
    <row r="292" spans="1:11" x14ac:dyDescent="0.25">
      <c r="A292" s="18">
        <v>282</v>
      </c>
      <c r="B292" s="44" t="s">
        <v>598</v>
      </c>
      <c r="C292" s="27" t="s">
        <v>12</v>
      </c>
      <c r="D292" s="28">
        <v>49000</v>
      </c>
      <c r="E292" s="92"/>
      <c r="F292" s="23">
        <v>2017</v>
      </c>
      <c r="G292" s="27" t="s">
        <v>57</v>
      </c>
      <c r="H292" s="37">
        <v>43263</v>
      </c>
      <c r="I292" s="41" t="s">
        <v>599</v>
      </c>
      <c r="J292" s="41"/>
      <c r="K292" s="27" t="s">
        <v>199</v>
      </c>
    </row>
    <row r="293" spans="1:11" x14ac:dyDescent="0.25">
      <c r="A293" s="18">
        <v>283</v>
      </c>
      <c r="B293" s="78" t="s">
        <v>600</v>
      </c>
      <c r="C293" s="27" t="s">
        <v>12</v>
      </c>
      <c r="D293" s="28">
        <f>100000+99999</f>
        <v>199999</v>
      </c>
      <c r="E293" s="92"/>
      <c r="F293" s="23">
        <v>2017</v>
      </c>
      <c r="G293" s="27" t="s">
        <v>13</v>
      </c>
      <c r="H293" s="37">
        <v>43263</v>
      </c>
      <c r="I293" s="41" t="s">
        <v>601</v>
      </c>
      <c r="J293" s="41"/>
      <c r="K293" s="27" t="s">
        <v>199</v>
      </c>
    </row>
    <row r="294" spans="1:11" x14ac:dyDescent="0.25">
      <c r="A294" s="18">
        <v>284</v>
      </c>
      <c r="B294" s="78" t="s">
        <v>602</v>
      </c>
      <c r="C294" s="27" t="s">
        <v>12</v>
      </c>
      <c r="D294" s="28">
        <v>100000</v>
      </c>
      <c r="E294" s="92"/>
      <c r="F294" s="23">
        <v>2017</v>
      </c>
      <c r="G294" s="27" t="s">
        <v>13</v>
      </c>
      <c r="H294" s="37">
        <v>43263</v>
      </c>
      <c r="I294" s="41" t="s">
        <v>603</v>
      </c>
      <c r="J294" s="41"/>
      <c r="K294" s="27" t="s">
        <v>233</v>
      </c>
    </row>
    <row r="295" spans="1:11" ht="24" x14ac:dyDescent="0.25">
      <c r="A295" s="18">
        <v>285</v>
      </c>
      <c r="B295" s="44" t="s">
        <v>604</v>
      </c>
      <c r="C295" s="27" t="s">
        <v>12</v>
      </c>
      <c r="D295" s="28">
        <v>70000</v>
      </c>
      <c r="E295" s="92"/>
      <c r="F295" s="23">
        <v>2018</v>
      </c>
      <c r="G295" s="27" t="s">
        <v>13</v>
      </c>
      <c r="H295" s="37">
        <v>43263</v>
      </c>
      <c r="I295" s="41" t="s">
        <v>436</v>
      </c>
      <c r="J295" s="41"/>
      <c r="K295" s="35">
        <v>2281</v>
      </c>
    </row>
    <row r="296" spans="1:11" ht="24" x14ac:dyDescent="0.25">
      <c r="A296" s="18">
        <v>286</v>
      </c>
      <c r="B296" s="44" t="s">
        <v>605</v>
      </c>
      <c r="C296" s="27" t="s">
        <v>12</v>
      </c>
      <c r="D296" s="28">
        <f>125000+37500+37499</f>
        <v>199999</v>
      </c>
      <c r="E296" s="92"/>
      <c r="F296" s="23">
        <v>2018</v>
      </c>
      <c r="G296" s="27" t="s">
        <v>13</v>
      </c>
      <c r="H296" s="37">
        <v>43263</v>
      </c>
      <c r="I296" s="41" t="s">
        <v>606</v>
      </c>
      <c r="J296" s="41"/>
      <c r="K296" s="27" t="s">
        <v>396</v>
      </c>
    </row>
    <row r="297" spans="1:11" x14ac:dyDescent="0.25">
      <c r="A297" s="18">
        <v>287</v>
      </c>
      <c r="B297" s="44" t="s">
        <v>607</v>
      </c>
      <c r="C297" s="27" t="s">
        <v>12</v>
      </c>
      <c r="D297" s="28">
        <v>100000</v>
      </c>
      <c r="E297" s="92"/>
      <c r="F297" s="23">
        <v>2018</v>
      </c>
      <c r="G297" s="27" t="s">
        <v>13</v>
      </c>
      <c r="H297" s="37">
        <v>43263</v>
      </c>
      <c r="I297" s="41" t="s">
        <v>608</v>
      </c>
      <c r="J297" s="41"/>
      <c r="K297" s="27">
        <v>2282.2280999999998</v>
      </c>
    </row>
    <row r="298" spans="1:11" x14ac:dyDescent="0.25">
      <c r="A298" s="18">
        <v>288</v>
      </c>
      <c r="B298" s="44" t="s">
        <v>609</v>
      </c>
      <c r="C298" s="27" t="s">
        <v>12</v>
      </c>
      <c r="D298" s="28">
        <v>50000</v>
      </c>
      <c r="E298" s="92"/>
      <c r="F298" s="23">
        <v>2018</v>
      </c>
      <c r="G298" s="27" t="s">
        <v>13</v>
      </c>
      <c r="H298" s="37">
        <v>43263</v>
      </c>
      <c r="I298" s="48" t="s">
        <v>610</v>
      </c>
      <c r="J298" s="41"/>
      <c r="K298" s="27" t="s">
        <v>611</v>
      </c>
    </row>
    <row r="299" spans="1:11" ht="24" x14ac:dyDescent="0.25">
      <c r="A299" s="18">
        <v>289</v>
      </c>
      <c r="B299" s="44" t="s">
        <v>612</v>
      </c>
      <c r="C299" s="27" t="s">
        <v>12</v>
      </c>
      <c r="D299" s="31">
        <v>411093</v>
      </c>
      <c r="E299" s="92"/>
      <c r="F299" s="23">
        <v>2018</v>
      </c>
      <c r="G299" s="27" t="s">
        <v>13</v>
      </c>
      <c r="H299" s="37">
        <v>43263</v>
      </c>
      <c r="I299" s="54" t="s">
        <v>560</v>
      </c>
      <c r="J299" s="41"/>
      <c r="K299" s="27">
        <v>3210</v>
      </c>
    </row>
    <row r="300" spans="1:11" ht="24" x14ac:dyDescent="0.25">
      <c r="A300" s="18">
        <v>290</v>
      </c>
      <c r="B300" s="44" t="s">
        <v>613</v>
      </c>
      <c r="C300" s="27" t="s">
        <v>12</v>
      </c>
      <c r="D300" s="28">
        <v>1500</v>
      </c>
      <c r="E300" s="92"/>
      <c r="F300" s="23">
        <v>2018</v>
      </c>
      <c r="G300" s="27" t="s">
        <v>13</v>
      </c>
      <c r="H300" s="37">
        <v>43284</v>
      </c>
      <c r="I300" s="48" t="s">
        <v>614</v>
      </c>
      <c r="J300" s="41"/>
      <c r="K300" s="27">
        <v>2281</v>
      </c>
    </row>
    <row r="301" spans="1:11" x14ac:dyDescent="0.25">
      <c r="A301" s="18">
        <v>291</v>
      </c>
      <c r="B301" s="44" t="s">
        <v>615</v>
      </c>
      <c r="C301" s="27" t="s">
        <v>12</v>
      </c>
      <c r="D301" s="28">
        <f>5000+17000</f>
        <v>22000</v>
      </c>
      <c r="E301" s="92"/>
      <c r="F301" s="23">
        <v>2018</v>
      </c>
      <c r="G301" s="27" t="s">
        <v>13</v>
      </c>
      <c r="H301" s="37">
        <v>43284</v>
      </c>
      <c r="I301" s="48" t="s">
        <v>616</v>
      </c>
      <c r="J301" s="41"/>
      <c r="K301" s="27" t="s">
        <v>447</v>
      </c>
    </row>
    <row r="302" spans="1:11" x14ac:dyDescent="0.25">
      <c r="A302" s="18">
        <v>292</v>
      </c>
      <c r="B302" s="44" t="s">
        <v>617</v>
      </c>
      <c r="C302" s="27" t="s">
        <v>12</v>
      </c>
      <c r="D302" s="28">
        <v>150000</v>
      </c>
      <c r="E302" s="92"/>
      <c r="F302" s="23">
        <v>2018</v>
      </c>
      <c r="G302" s="27" t="s">
        <v>13</v>
      </c>
      <c r="H302" s="37">
        <v>43284</v>
      </c>
      <c r="I302" s="41" t="s">
        <v>618</v>
      </c>
      <c r="J302" s="41"/>
      <c r="K302" s="27">
        <v>2282</v>
      </c>
    </row>
    <row r="303" spans="1:11" x14ac:dyDescent="0.25">
      <c r="A303" s="18">
        <v>293</v>
      </c>
      <c r="B303" s="44" t="s">
        <v>619</v>
      </c>
      <c r="C303" s="27" t="s">
        <v>12</v>
      </c>
      <c r="D303" s="28">
        <v>199999</v>
      </c>
      <c r="E303" s="92"/>
      <c r="F303" s="23">
        <v>2018</v>
      </c>
      <c r="G303" s="27" t="s">
        <v>13</v>
      </c>
      <c r="H303" s="37">
        <v>43284</v>
      </c>
      <c r="I303" s="41" t="s">
        <v>620</v>
      </c>
      <c r="J303" s="41"/>
      <c r="K303" s="27">
        <v>2282</v>
      </c>
    </row>
    <row r="304" spans="1:11" ht="24" x14ac:dyDescent="0.25">
      <c r="A304" s="18">
        <v>294</v>
      </c>
      <c r="B304" s="44" t="s">
        <v>621</v>
      </c>
      <c r="C304" s="27" t="s">
        <v>12</v>
      </c>
      <c r="D304" s="28">
        <v>27700</v>
      </c>
      <c r="E304" s="92"/>
      <c r="F304" s="23">
        <v>2018</v>
      </c>
      <c r="G304" s="27" t="s">
        <v>13</v>
      </c>
      <c r="H304" s="37">
        <v>43291</v>
      </c>
      <c r="I304" s="27" t="s">
        <v>596</v>
      </c>
      <c r="J304" s="41"/>
      <c r="K304" s="27">
        <v>2282</v>
      </c>
    </row>
    <row r="305" spans="1:11" x14ac:dyDescent="0.25">
      <c r="A305" s="18">
        <v>295</v>
      </c>
      <c r="B305" s="44" t="s">
        <v>622</v>
      </c>
      <c r="C305" s="27" t="s">
        <v>12</v>
      </c>
      <c r="D305" s="28">
        <v>50000</v>
      </c>
      <c r="E305" s="92"/>
      <c r="F305" s="23">
        <v>2018</v>
      </c>
      <c r="G305" s="27" t="s">
        <v>13</v>
      </c>
      <c r="H305" s="37">
        <v>43291</v>
      </c>
      <c r="I305" s="27" t="s">
        <v>623</v>
      </c>
      <c r="J305" s="41"/>
      <c r="K305" s="27">
        <v>3210.2282</v>
      </c>
    </row>
    <row r="306" spans="1:11" x14ac:dyDescent="0.25">
      <c r="A306" s="18">
        <v>296</v>
      </c>
      <c r="B306" s="103" t="s">
        <v>624</v>
      </c>
      <c r="C306" s="34" t="s">
        <v>12</v>
      </c>
      <c r="D306" s="55">
        <v>60000</v>
      </c>
      <c r="E306" s="93"/>
      <c r="F306" s="35">
        <v>2018</v>
      </c>
      <c r="G306" s="34" t="s">
        <v>13</v>
      </c>
      <c r="H306" s="53">
        <v>43298</v>
      </c>
      <c r="I306" s="56" t="s">
        <v>625</v>
      </c>
      <c r="J306" s="57"/>
      <c r="K306" s="34">
        <v>2281</v>
      </c>
    </row>
    <row r="307" spans="1:11" x14ac:dyDescent="0.25">
      <c r="A307" s="18">
        <v>297</v>
      </c>
      <c r="B307" s="104" t="s">
        <v>626</v>
      </c>
      <c r="C307" s="27" t="s">
        <v>12</v>
      </c>
      <c r="D307" s="28">
        <v>30000</v>
      </c>
      <c r="E307" s="92"/>
      <c r="F307" s="23">
        <v>2018</v>
      </c>
      <c r="G307" s="27" t="s">
        <v>13</v>
      </c>
      <c r="H307" s="37">
        <v>43298</v>
      </c>
      <c r="I307" s="54" t="s">
        <v>627</v>
      </c>
      <c r="J307" s="41"/>
      <c r="K307" s="27">
        <v>3210</v>
      </c>
    </row>
    <row r="308" spans="1:11" x14ac:dyDescent="0.25">
      <c r="A308" s="18">
        <v>298</v>
      </c>
      <c r="B308" s="78" t="s">
        <v>628</v>
      </c>
      <c r="C308" s="27" t="s">
        <v>12</v>
      </c>
      <c r="D308" s="28">
        <v>50000</v>
      </c>
      <c r="E308" s="92"/>
      <c r="F308" s="23">
        <v>2018</v>
      </c>
      <c r="G308" s="27" t="s">
        <v>13</v>
      </c>
      <c r="H308" s="37">
        <v>43298</v>
      </c>
      <c r="I308" s="54" t="s">
        <v>629</v>
      </c>
      <c r="J308" s="41"/>
      <c r="K308" s="27">
        <v>2282</v>
      </c>
    </row>
    <row r="309" spans="1:11" x14ac:dyDescent="0.25">
      <c r="A309" s="18">
        <v>299</v>
      </c>
      <c r="B309" s="78" t="s">
        <v>630</v>
      </c>
      <c r="C309" s="27" t="s">
        <v>12</v>
      </c>
      <c r="D309" s="28">
        <v>100000</v>
      </c>
      <c r="E309" s="92"/>
      <c r="F309" s="23">
        <v>2018</v>
      </c>
      <c r="G309" s="27" t="s">
        <v>13</v>
      </c>
      <c r="H309" s="37">
        <v>43298</v>
      </c>
      <c r="I309" s="54" t="s">
        <v>631</v>
      </c>
      <c r="J309" s="41"/>
      <c r="K309" s="27">
        <v>3210</v>
      </c>
    </row>
    <row r="310" spans="1:11" x14ac:dyDescent="0.25">
      <c r="A310" s="18">
        <v>300</v>
      </c>
      <c r="B310" s="78" t="s">
        <v>632</v>
      </c>
      <c r="C310" s="27" t="s">
        <v>12</v>
      </c>
      <c r="D310" s="28">
        <f>50000+149999</f>
        <v>199999</v>
      </c>
      <c r="E310" s="92"/>
      <c r="F310" s="23">
        <v>2018</v>
      </c>
      <c r="G310" s="27" t="s">
        <v>13</v>
      </c>
      <c r="H310" s="37">
        <v>43298</v>
      </c>
      <c r="I310" s="54" t="s">
        <v>633</v>
      </c>
      <c r="J310" s="41"/>
      <c r="K310" s="27">
        <v>3210.2282</v>
      </c>
    </row>
    <row r="311" spans="1:11" ht="24" x14ac:dyDescent="0.25">
      <c r="A311" s="18">
        <v>301</v>
      </c>
      <c r="B311" s="78" t="s">
        <v>634</v>
      </c>
      <c r="C311" s="27" t="s">
        <v>12</v>
      </c>
      <c r="D311" s="28">
        <v>100000</v>
      </c>
      <c r="E311" s="92"/>
      <c r="F311" s="23">
        <v>2018</v>
      </c>
      <c r="G311" s="27" t="s">
        <v>13</v>
      </c>
      <c r="H311" s="37">
        <v>43298</v>
      </c>
      <c r="I311" s="54" t="s">
        <v>635</v>
      </c>
      <c r="J311" s="41"/>
      <c r="K311" s="27">
        <v>2282</v>
      </c>
    </row>
    <row r="312" spans="1:11" x14ac:dyDescent="0.25">
      <c r="A312" s="18">
        <v>302</v>
      </c>
      <c r="B312" s="78" t="s">
        <v>636</v>
      </c>
      <c r="C312" s="27" t="s">
        <v>12</v>
      </c>
      <c r="D312" s="28">
        <v>199999</v>
      </c>
      <c r="E312" s="92"/>
      <c r="F312" s="23">
        <v>2018</v>
      </c>
      <c r="G312" s="27" t="s">
        <v>13</v>
      </c>
      <c r="H312" s="37">
        <v>43298</v>
      </c>
      <c r="I312" s="54" t="s">
        <v>637</v>
      </c>
      <c r="J312" s="41"/>
      <c r="K312" s="27">
        <v>2282</v>
      </c>
    </row>
    <row r="313" spans="1:11" x14ac:dyDescent="0.25">
      <c r="A313" s="18">
        <v>303</v>
      </c>
      <c r="B313" s="78" t="s">
        <v>638</v>
      </c>
      <c r="C313" s="27" t="s">
        <v>12</v>
      </c>
      <c r="D313" s="28">
        <v>199999</v>
      </c>
      <c r="E313" s="92"/>
      <c r="F313" s="23">
        <v>2018</v>
      </c>
      <c r="G313" s="27" t="s">
        <v>13</v>
      </c>
      <c r="H313" s="37">
        <v>43298</v>
      </c>
      <c r="I313" s="54" t="s">
        <v>639</v>
      </c>
      <c r="J313" s="41"/>
      <c r="K313" s="27">
        <v>2282</v>
      </c>
    </row>
    <row r="314" spans="1:11" x14ac:dyDescent="0.25">
      <c r="A314" s="18">
        <v>304</v>
      </c>
      <c r="B314" s="78" t="s">
        <v>640</v>
      </c>
      <c r="C314" s="27" t="s">
        <v>12</v>
      </c>
      <c r="D314" s="28">
        <v>100000</v>
      </c>
      <c r="E314" s="92"/>
      <c r="F314" s="23">
        <v>2018</v>
      </c>
      <c r="G314" s="27" t="s">
        <v>13</v>
      </c>
      <c r="H314" s="37">
        <v>43298</v>
      </c>
      <c r="I314" s="41" t="s">
        <v>641</v>
      </c>
      <c r="J314" s="41"/>
      <c r="K314" s="27">
        <v>2282</v>
      </c>
    </row>
    <row r="315" spans="1:11" x14ac:dyDescent="0.25">
      <c r="A315" s="18">
        <v>305</v>
      </c>
      <c r="B315" s="78" t="s">
        <v>642</v>
      </c>
      <c r="C315" s="27" t="s">
        <v>12</v>
      </c>
      <c r="D315" s="28">
        <v>30000</v>
      </c>
      <c r="E315" s="92"/>
      <c r="F315" s="23">
        <v>2018</v>
      </c>
      <c r="G315" s="27" t="s">
        <v>13</v>
      </c>
      <c r="H315" s="37">
        <v>43298</v>
      </c>
      <c r="I315" s="41" t="s">
        <v>643</v>
      </c>
      <c r="J315" s="41"/>
      <c r="K315" s="27">
        <v>2282</v>
      </c>
    </row>
    <row r="316" spans="1:11" ht="36" x14ac:dyDescent="0.25">
      <c r="A316" s="18">
        <v>306</v>
      </c>
      <c r="B316" s="44" t="s">
        <v>644</v>
      </c>
      <c r="C316" s="27" t="s">
        <v>12</v>
      </c>
      <c r="D316" s="28">
        <v>300000</v>
      </c>
      <c r="E316" s="92"/>
      <c r="F316" s="23">
        <v>2018</v>
      </c>
      <c r="G316" s="27" t="s">
        <v>13</v>
      </c>
      <c r="H316" s="37">
        <v>43298</v>
      </c>
      <c r="I316" s="57" t="s">
        <v>364</v>
      </c>
      <c r="J316" s="41"/>
      <c r="K316" s="27">
        <v>3210</v>
      </c>
    </row>
    <row r="317" spans="1:11" x14ac:dyDescent="0.25">
      <c r="A317" s="18">
        <v>307</v>
      </c>
      <c r="B317" s="103" t="s">
        <v>645</v>
      </c>
      <c r="C317" s="27" t="s">
        <v>12</v>
      </c>
      <c r="D317" s="28">
        <f>500+5000+10000+3000</f>
        <v>18500</v>
      </c>
      <c r="E317" s="92"/>
      <c r="F317" s="23">
        <v>2018</v>
      </c>
      <c r="G317" s="27" t="s">
        <v>13</v>
      </c>
      <c r="H317" s="58">
        <v>43298</v>
      </c>
      <c r="I317" s="49" t="s">
        <v>646</v>
      </c>
      <c r="J317" s="59"/>
      <c r="K317" s="27">
        <v>2281</v>
      </c>
    </row>
    <row r="318" spans="1:11" ht="24" x14ac:dyDescent="0.25">
      <c r="A318" s="18">
        <v>308</v>
      </c>
      <c r="B318" s="44" t="s">
        <v>647</v>
      </c>
      <c r="C318" s="27" t="s">
        <v>12</v>
      </c>
      <c r="D318" s="28">
        <v>1499999</v>
      </c>
      <c r="E318" s="92"/>
      <c r="F318" s="23">
        <v>2018</v>
      </c>
      <c r="G318" s="27" t="s">
        <v>13</v>
      </c>
      <c r="H318" s="37">
        <v>43305</v>
      </c>
      <c r="I318" s="60" t="s">
        <v>364</v>
      </c>
      <c r="J318" s="41"/>
      <c r="K318" s="27">
        <v>3210</v>
      </c>
    </row>
    <row r="319" spans="1:11" ht="36" x14ac:dyDescent="0.25">
      <c r="A319" s="18">
        <v>309</v>
      </c>
      <c r="B319" s="44" t="s">
        <v>648</v>
      </c>
      <c r="C319" s="27" t="s">
        <v>12</v>
      </c>
      <c r="D319" s="28">
        <v>1499999</v>
      </c>
      <c r="E319" s="92"/>
      <c r="F319" s="23">
        <v>2018</v>
      </c>
      <c r="G319" s="27" t="s">
        <v>13</v>
      </c>
      <c r="H319" s="37">
        <v>43311</v>
      </c>
      <c r="I319" s="41" t="s">
        <v>364</v>
      </c>
      <c r="J319" s="41"/>
      <c r="K319" s="27">
        <v>3210</v>
      </c>
    </row>
    <row r="320" spans="1:11" s="90" customFormat="1" ht="36" x14ac:dyDescent="0.25">
      <c r="A320" s="18">
        <v>310</v>
      </c>
      <c r="B320" s="81" t="s">
        <v>648</v>
      </c>
      <c r="C320" s="71" t="s">
        <v>12</v>
      </c>
      <c r="D320" s="85">
        <v>1499999</v>
      </c>
      <c r="E320" s="86" t="s">
        <v>804</v>
      </c>
      <c r="F320" s="87">
        <v>2018</v>
      </c>
      <c r="G320" s="71" t="s">
        <v>13</v>
      </c>
      <c r="H320" s="88">
        <v>43305</v>
      </c>
      <c r="I320" s="89" t="s">
        <v>364</v>
      </c>
      <c r="J320" s="89"/>
      <c r="K320" s="71">
        <v>3210</v>
      </c>
    </row>
    <row r="321" spans="1:11" x14ac:dyDescent="0.25">
      <c r="A321" s="18">
        <v>311</v>
      </c>
      <c r="B321" s="105" t="s">
        <v>649</v>
      </c>
      <c r="C321" s="27" t="s">
        <v>12</v>
      </c>
      <c r="D321" s="28">
        <v>2500</v>
      </c>
      <c r="E321" s="92"/>
      <c r="F321" s="23">
        <v>2018</v>
      </c>
      <c r="G321" s="27" t="s">
        <v>13</v>
      </c>
      <c r="H321" s="62">
        <v>43319</v>
      </c>
      <c r="I321" s="61" t="s">
        <v>650</v>
      </c>
      <c r="J321" s="41"/>
      <c r="K321" s="27">
        <v>2281</v>
      </c>
    </row>
    <row r="322" spans="1:11" ht="36" x14ac:dyDescent="0.25">
      <c r="A322" s="18">
        <v>312</v>
      </c>
      <c r="B322" s="44" t="s">
        <v>651</v>
      </c>
      <c r="C322" s="27" t="s">
        <v>12</v>
      </c>
      <c r="D322" s="28">
        <v>500000</v>
      </c>
      <c r="E322" s="92"/>
      <c r="F322" s="23">
        <v>2018</v>
      </c>
      <c r="G322" s="27" t="s">
        <v>13</v>
      </c>
      <c r="H322" s="62">
        <v>43319</v>
      </c>
      <c r="I322" s="54" t="s">
        <v>364</v>
      </c>
      <c r="J322" s="41"/>
      <c r="K322" s="27">
        <v>3210</v>
      </c>
    </row>
    <row r="323" spans="1:11" x14ac:dyDescent="0.25">
      <c r="A323" s="18">
        <v>313</v>
      </c>
      <c r="B323" s="44" t="s">
        <v>652</v>
      </c>
      <c r="C323" s="27" t="s">
        <v>12</v>
      </c>
      <c r="D323" s="28">
        <v>10000</v>
      </c>
      <c r="E323" s="92"/>
      <c r="F323" s="23">
        <v>2018</v>
      </c>
      <c r="G323" s="27" t="s">
        <v>13</v>
      </c>
      <c r="H323" s="62">
        <v>43319</v>
      </c>
      <c r="I323" s="61" t="s">
        <v>653</v>
      </c>
      <c r="J323" s="41"/>
      <c r="K323" s="27">
        <v>2282</v>
      </c>
    </row>
    <row r="324" spans="1:11" x14ac:dyDescent="0.25">
      <c r="A324" s="18">
        <v>314</v>
      </c>
      <c r="B324" s="44" t="s">
        <v>559</v>
      </c>
      <c r="C324" s="27" t="s">
        <v>12</v>
      </c>
      <c r="D324" s="28">
        <f>11400+107500</f>
        <v>118900</v>
      </c>
      <c r="E324" s="94"/>
      <c r="F324" s="23">
        <v>2018</v>
      </c>
      <c r="G324" s="27" t="s">
        <v>13</v>
      </c>
      <c r="H324" s="37">
        <v>43326</v>
      </c>
      <c r="I324" s="41" t="s">
        <v>560</v>
      </c>
      <c r="J324" s="41"/>
      <c r="K324" s="27">
        <v>2282</v>
      </c>
    </row>
    <row r="325" spans="1:11" ht="24" x14ac:dyDescent="0.25">
      <c r="A325" s="18">
        <v>315</v>
      </c>
      <c r="B325" s="44" t="s">
        <v>743</v>
      </c>
      <c r="C325" s="27" t="s">
        <v>12</v>
      </c>
      <c r="D325" s="28">
        <v>1499999</v>
      </c>
      <c r="E325" s="92"/>
      <c r="F325" s="27">
        <v>2018</v>
      </c>
      <c r="G325" s="27" t="s">
        <v>13</v>
      </c>
      <c r="H325" s="37">
        <v>43381</v>
      </c>
      <c r="I325" s="41" t="s">
        <v>364</v>
      </c>
      <c r="J325" s="41"/>
      <c r="K325" s="27">
        <v>3210</v>
      </c>
    </row>
    <row r="326" spans="1:11" x14ac:dyDescent="0.25">
      <c r="A326" s="18">
        <v>316</v>
      </c>
      <c r="B326" s="44" t="s">
        <v>654</v>
      </c>
      <c r="C326" s="27" t="s">
        <v>12</v>
      </c>
      <c r="D326" s="28">
        <v>80000</v>
      </c>
      <c r="E326" s="92"/>
      <c r="F326" s="23">
        <v>2018</v>
      </c>
      <c r="G326" s="27" t="s">
        <v>13</v>
      </c>
      <c r="H326" s="37">
        <v>43326</v>
      </c>
      <c r="I326" s="41" t="s">
        <v>655</v>
      </c>
      <c r="J326" s="41"/>
      <c r="K326" s="45">
        <v>2282.3209999999999</v>
      </c>
    </row>
    <row r="327" spans="1:11" x14ac:dyDescent="0.25">
      <c r="A327" s="18">
        <v>317</v>
      </c>
      <c r="B327" s="44" t="s">
        <v>656</v>
      </c>
      <c r="C327" s="27" t="s">
        <v>12</v>
      </c>
      <c r="D327" s="28">
        <v>199999</v>
      </c>
      <c r="E327" s="92"/>
      <c r="F327" s="23">
        <v>2018</v>
      </c>
      <c r="G327" s="27" t="s">
        <v>13</v>
      </c>
      <c r="H327" s="37">
        <v>43326</v>
      </c>
      <c r="I327" s="41" t="s">
        <v>657</v>
      </c>
      <c r="J327" s="41"/>
      <c r="K327" s="45">
        <v>2282.3209999999999</v>
      </c>
    </row>
    <row r="328" spans="1:11" x14ac:dyDescent="0.25">
      <c r="A328" s="18">
        <v>318</v>
      </c>
      <c r="B328" s="44" t="s">
        <v>658</v>
      </c>
      <c r="C328" s="27" t="s">
        <v>12</v>
      </c>
      <c r="D328" s="28">
        <v>199999</v>
      </c>
      <c r="E328" s="92"/>
      <c r="F328" s="23">
        <v>2018</v>
      </c>
      <c r="G328" s="27" t="s">
        <v>13</v>
      </c>
      <c r="H328" s="37">
        <v>43326</v>
      </c>
      <c r="I328" s="41" t="s">
        <v>659</v>
      </c>
      <c r="J328" s="41"/>
      <c r="K328" s="27">
        <v>2282</v>
      </c>
    </row>
    <row r="329" spans="1:11" x14ac:dyDescent="0.25">
      <c r="A329" s="18">
        <v>319</v>
      </c>
      <c r="B329" s="78" t="s">
        <v>660</v>
      </c>
      <c r="C329" s="27" t="s">
        <v>12</v>
      </c>
      <c r="D329" s="28">
        <v>50000</v>
      </c>
      <c r="E329" s="92"/>
      <c r="F329" s="23">
        <v>2018</v>
      </c>
      <c r="G329" s="27" t="s">
        <v>13</v>
      </c>
      <c r="H329" s="37">
        <v>43326</v>
      </c>
      <c r="I329" s="41" t="s">
        <v>661</v>
      </c>
      <c r="J329" s="41"/>
      <c r="K329" s="27">
        <v>2281.2282</v>
      </c>
    </row>
    <row r="330" spans="1:11" x14ac:dyDescent="0.25">
      <c r="A330" s="18">
        <v>320</v>
      </c>
      <c r="B330" s="78" t="s">
        <v>662</v>
      </c>
      <c r="C330" s="27" t="s">
        <v>12</v>
      </c>
      <c r="D330" s="28">
        <v>10000</v>
      </c>
      <c r="E330" s="92"/>
      <c r="F330" s="23">
        <v>2018</v>
      </c>
      <c r="G330" s="27" t="s">
        <v>13</v>
      </c>
      <c r="H330" s="37">
        <v>43326</v>
      </c>
      <c r="I330" s="41" t="s">
        <v>663</v>
      </c>
      <c r="J330" s="41"/>
      <c r="K330" s="27">
        <v>2282</v>
      </c>
    </row>
    <row r="331" spans="1:11" x14ac:dyDescent="0.25">
      <c r="A331" s="18">
        <v>321</v>
      </c>
      <c r="B331" s="78" t="s">
        <v>664</v>
      </c>
      <c r="C331" s="27" t="s">
        <v>12</v>
      </c>
      <c r="D331" s="28">
        <v>10000</v>
      </c>
      <c r="E331" s="92"/>
      <c r="F331" s="23">
        <v>2018</v>
      </c>
      <c r="G331" s="27" t="s">
        <v>13</v>
      </c>
      <c r="H331" s="37">
        <v>43326</v>
      </c>
      <c r="I331" s="41" t="s">
        <v>665</v>
      </c>
      <c r="J331" s="41"/>
      <c r="K331" s="27">
        <v>2282</v>
      </c>
    </row>
    <row r="332" spans="1:11" ht="24" x14ac:dyDescent="0.25">
      <c r="A332" s="18">
        <v>322</v>
      </c>
      <c r="B332" s="78" t="s">
        <v>666</v>
      </c>
      <c r="C332" s="27" t="s">
        <v>12</v>
      </c>
      <c r="D332" s="28">
        <v>20000</v>
      </c>
      <c r="E332" s="92"/>
      <c r="F332" s="23">
        <v>2018</v>
      </c>
      <c r="G332" s="27" t="s">
        <v>13</v>
      </c>
      <c r="H332" s="37">
        <v>43326</v>
      </c>
      <c r="I332" s="41" t="s">
        <v>667</v>
      </c>
      <c r="J332" s="41"/>
      <c r="K332" s="27">
        <v>2282</v>
      </c>
    </row>
    <row r="333" spans="1:11" x14ac:dyDescent="0.25">
      <c r="A333" s="18">
        <v>323</v>
      </c>
      <c r="B333" s="105" t="s">
        <v>668</v>
      </c>
      <c r="C333" s="27" t="s">
        <v>12</v>
      </c>
      <c r="D333" s="28">
        <v>50000</v>
      </c>
      <c r="E333" s="92"/>
      <c r="F333" s="41">
        <v>2018</v>
      </c>
      <c r="G333" s="27" t="s">
        <v>13</v>
      </c>
      <c r="H333" s="37">
        <v>43333</v>
      </c>
      <c r="I333" s="61" t="s">
        <v>669</v>
      </c>
      <c r="J333" s="41"/>
      <c r="K333" s="27">
        <v>2281</v>
      </c>
    </row>
    <row r="334" spans="1:11" x14ac:dyDescent="0.25">
      <c r="A334" s="18">
        <v>324</v>
      </c>
      <c r="B334" s="44" t="s">
        <v>670</v>
      </c>
      <c r="C334" s="27" t="s">
        <v>12</v>
      </c>
      <c r="D334" s="28">
        <v>3000</v>
      </c>
      <c r="E334" s="92"/>
      <c r="F334" s="23">
        <v>2018</v>
      </c>
      <c r="G334" s="27" t="s">
        <v>13</v>
      </c>
      <c r="H334" s="37">
        <v>43340</v>
      </c>
      <c r="I334" s="41" t="s">
        <v>671</v>
      </c>
      <c r="J334" s="41"/>
      <c r="K334" s="27">
        <v>2281</v>
      </c>
    </row>
    <row r="335" spans="1:11" ht="24" x14ac:dyDescent="0.25">
      <c r="A335" s="18">
        <v>325</v>
      </c>
      <c r="B335" s="44" t="s">
        <v>672</v>
      </c>
      <c r="C335" s="27" t="s">
        <v>12</v>
      </c>
      <c r="D335" s="28">
        <v>1430000</v>
      </c>
      <c r="E335" s="92"/>
      <c r="F335" s="41"/>
      <c r="G335" s="27" t="s">
        <v>13</v>
      </c>
      <c r="H335" s="37">
        <v>43346</v>
      </c>
      <c r="I335" s="41" t="s">
        <v>364</v>
      </c>
      <c r="J335" s="41"/>
      <c r="K335" s="27">
        <v>3210</v>
      </c>
    </row>
    <row r="336" spans="1:11" x14ac:dyDescent="0.25">
      <c r="A336" s="18">
        <v>326</v>
      </c>
      <c r="B336" s="44" t="s">
        <v>673</v>
      </c>
      <c r="C336" s="27" t="s">
        <v>12</v>
      </c>
      <c r="D336" s="28">
        <v>199999</v>
      </c>
      <c r="E336" s="92"/>
      <c r="F336" s="41"/>
      <c r="G336" s="27" t="s">
        <v>13</v>
      </c>
      <c r="H336" s="37">
        <v>43346</v>
      </c>
      <c r="I336" s="41" t="s">
        <v>674</v>
      </c>
      <c r="J336" s="41"/>
      <c r="K336" s="27">
        <v>2282</v>
      </c>
    </row>
    <row r="337" spans="1:11" x14ac:dyDescent="0.25">
      <c r="A337" s="18">
        <v>327</v>
      </c>
      <c r="B337" s="44" t="s">
        <v>675</v>
      </c>
      <c r="C337" s="27" t="s">
        <v>12</v>
      </c>
      <c r="D337" s="28">
        <v>40000</v>
      </c>
      <c r="E337" s="92"/>
      <c r="F337" s="41"/>
      <c r="G337" s="27" t="s">
        <v>13</v>
      </c>
      <c r="H337" s="37">
        <v>43346</v>
      </c>
      <c r="I337" s="41" t="s">
        <v>676</v>
      </c>
      <c r="J337" s="41"/>
      <c r="K337" s="27">
        <v>2282.2280999999998</v>
      </c>
    </row>
    <row r="338" spans="1:11" x14ac:dyDescent="0.25">
      <c r="A338" s="18">
        <v>328</v>
      </c>
      <c r="B338" s="44" t="s">
        <v>750</v>
      </c>
      <c r="C338" s="27" t="s">
        <v>12</v>
      </c>
      <c r="D338" s="31">
        <f>20000+15000+10000+10000</f>
        <v>55000</v>
      </c>
      <c r="E338" s="49"/>
      <c r="F338" s="27"/>
      <c r="G338" s="27" t="s">
        <v>13</v>
      </c>
      <c r="H338" s="37">
        <v>43354</v>
      </c>
      <c r="I338" s="41" t="s">
        <v>677</v>
      </c>
      <c r="J338" s="49"/>
      <c r="K338" s="23">
        <v>2282</v>
      </c>
    </row>
    <row r="339" spans="1:11" x14ac:dyDescent="0.25">
      <c r="A339" s="18">
        <v>329</v>
      </c>
      <c r="B339" s="44" t="s">
        <v>678</v>
      </c>
      <c r="C339" s="27" t="s">
        <v>12</v>
      </c>
      <c r="D339" s="28">
        <f>5000+3000</f>
        <v>8000</v>
      </c>
      <c r="E339" s="27"/>
      <c r="F339" s="41"/>
      <c r="G339" s="27" t="s">
        <v>57</v>
      </c>
      <c r="H339" s="37">
        <v>43354</v>
      </c>
      <c r="I339" s="57" t="s">
        <v>679</v>
      </c>
      <c r="J339" s="41"/>
      <c r="K339" s="27">
        <v>2282</v>
      </c>
    </row>
    <row r="340" spans="1:11" x14ac:dyDescent="0.25">
      <c r="A340" s="18">
        <v>330</v>
      </c>
      <c r="B340" s="105" t="s">
        <v>680</v>
      </c>
      <c r="C340" s="27" t="s">
        <v>12</v>
      </c>
      <c r="D340" s="28">
        <v>199999</v>
      </c>
      <c r="E340" s="92"/>
      <c r="F340" s="41"/>
      <c r="G340" s="27" t="s">
        <v>13</v>
      </c>
      <c r="H340" s="58">
        <v>43354</v>
      </c>
      <c r="I340" s="49" t="s">
        <v>681</v>
      </c>
      <c r="J340" s="59"/>
      <c r="K340" s="27">
        <v>2281</v>
      </c>
    </row>
    <row r="341" spans="1:11" x14ac:dyDescent="0.25">
      <c r="A341" s="18">
        <v>331</v>
      </c>
      <c r="B341" s="44" t="s">
        <v>682</v>
      </c>
      <c r="C341" s="27" t="s">
        <v>12</v>
      </c>
      <c r="D341" s="31">
        <v>30000</v>
      </c>
      <c r="E341" s="49"/>
      <c r="F341" s="27"/>
      <c r="G341" s="27" t="s">
        <v>13</v>
      </c>
      <c r="H341" s="37">
        <v>43354</v>
      </c>
      <c r="I341" s="63" t="s">
        <v>683</v>
      </c>
      <c r="J341" s="49"/>
      <c r="K341" s="23">
        <v>2282</v>
      </c>
    </row>
    <row r="342" spans="1:11" ht="24" x14ac:dyDescent="0.25">
      <c r="A342" s="18">
        <v>332</v>
      </c>
      <c r="B342" s="44" t="s">
        <v>621</v>
      </c>
      <c r="C342" s="27" t="s">
        <v>12</v>
      </c>
      <c r="D342" s="31">
        <v>22200</v>
      </c>
      <c r="E342" s="49"/>
      <c r="F342" s="27">
        <v>2018</v>
      </c>
      <c r="G342" s="27" t="s">
        <v>13</v>
      </c>
      <c r="H342" s="37">
        <v>43354</v>
      </c>
      <c r="I342" s="49" t="s">
        <v>596</v>
      </c>
      <c r="J342" s="49"/>
      <c r="K342" s="23">
        <v>2282</v>
      </c>
    </row>
    <row r="343" spans="1:11" x14ac:dyDescent="0.25">
      <c r="A343" s="18">
        <v>333</v>
      </c>
      <c r="B343" s="44" t="s">
        <v>684</v>
      </c>
      <c r="C343" s="27" t="s">
        <v>12</v>
      </c>
      <c r="D343" s="28">
        <f>5000+10000</f>
        <v>15000</v>
      </c>
      <c r="E343" s="92"/>
      <c r="F343" s="27">
        <v>2018</v>
      </c>
      <c r="G343" s="27" t="s">
        <v>13</v>
      </c>
      <c r="H343" s="37">
        <v>43361</v>
      </c>
      <c r="I343" s="41" t="s">
        <v>685</v>
      </c>
      <c r="J343" s="41"/>
      <c r="K343" s="27">
        <v>2282</v>
      </c>
    </row>
    <row r="344" spans="1:11" x14ac:dyDescent="0.25">
      <c r="A344" s="18">
        <v>334</v>
      </c>
      <c r="B344" s="44" t="s">
        <v>686</v>
      </c>
      <c r="C344" s="27" t="s">
        <v>12</v>
      </c>
      <c r="D344" s="28">
        <f>50000+3000+139000</f>
        <v>192000</v>
      </c>
      <c r="E344" s="92"/>
      <c r="F344" s="27">
        <v>2018</v>
      </c>
      <c r="G344" s="27" t="s">
        <v>13</v>
      </c>
      <c r="H344" s="37">
        <v>43361</v>
      </c>
      <c r="I344" s="41" t="s">
        <v>687</v>
      </c>
      <c r="J344" s="41"/>
      <c r="K344" s="27">
        <v>2282</v>
      </c>
    </row>
    <row r="345" spans="1:11" x14ac:dyDescent="0.25">
      <c r="A345" s="18">
        <v>335</v>
      </c>
      <c r="B345" s="82" t="s">
        <v>688</v>
      </c>
      <c r="C345" s="27" t="s">
        <v>12</v>
      </c>
      <c r="D345" s="28">
        <f>70000+80700+17200+25000</f>
        <v>192900</v>
      </c>
      <c r="E345" s="92"/>
      <c r="F345" s="27">
        <v>2018</v>
      </c>
      <c r="G345" s="27" t="s">
        <v>13</v>
      </c>
      <c r="H345" s="37">
        <v>43361</v>
      </c>
      <c r="I345" s="41" t="s">
        <v>689</v>
      </c>
      <c r="J345" s="41"/>
      <c r="K345" s="27">
        <v>3210.2282</v>
      </c>
    </row>
    <row r="346" spans="1:11" x14ac:dyDescent="0.25">
      <c r="A346" s="18">
        <v>336</v>
      </c>
      <c r="B346" s="78" t="s">
        <v>690</v>
      </c>
      <c r="C346" s="64" t="s">
        <v>12</v>
      </c>
      <c r="D346" s="28">
        <f>19232+10000</f>
        <v>29232</v>
      </c>
      <c r="E346" s="92"/>
      <c r="F346" s="27">
        <v>2018</v>
      </c>
      <c r="G346" s="27" t="s">
        <v>13</v>
      </c>
      <c r="H346" s="37">
        <v>43361</v>
      </c>
      <c r="I346" s="48" t="s">
        <v>691</v>
      </c>
      <c r="J346" s="41"/>
      <c r="K346" s="27">
        <v>2281</v>
      </c>
    </row>
    <row r="347" spans="1:11" x14ac:dyDescent="0.25">
      <c r="A347" s="18">
        <v>337</v>
      </c>
      <c r="B347" s="78" t="s">
        <v>698</v>
      </c>
      <c r="C347" s="27" t="s">
        <v>12</v>
      </c>
      <c r="D347" s="28">
        <f>5000+70000+5000</f>
        <v>80000</v>
      </c>
      <c r="E347" s="92"/>
      <c r="F347" s="27">
        <v>2018</v>
      </c>
      <c r="G347" s="27" t="s">
        <v>13</v>
      </c>
      <c r="H347" s="37">
        <v>43374</v>
      </c>
      <c r="I347" s="48" t="s">
        <v>692</v>
      </c>
      <c r="J347" s="41"/>
      <c r="K347" s="27">
        <v>2281</v>
      </c>
    </row>
    <row r="348" spans="1:11" x14ac:dyDescent="0.25">
      <c r="A348" s="18">
        <v>338</v>
      </c>
      <c r="B348" s="78" t="s">
        <v>693</v>
      </c>
      <c r="C348" s="27" t="s">
        <v>12</v>
      </c>
      <c r="D348" s="28">
        <f>35000+50000</f>
        <v>85000</v>
      </c>
      <c r="E348" s="92"/>
      <c r="F348" s="27">
        <v>2018</v>
      </c>
      <c r="G348" s="27" t="s">
        <v>13</v>
      </c>
      <c r="H348" s="37">
        <v>43374</v>
      </c>
      <c r="I348" s="48" t="s">
        <v>694</v>
      </c>
      <c r="J348" s="41"/>
      <c r="K348" s="27">
        <v>2282</v>
      </c>
    </row>
    <row r="349" spans="1:11" x14ac:dyDescent="0.25">
      <c r="A349" s="18">
        <v>339</v>
      </c>
      <c r="B349" s="44" t="s">
        <v>699</v>
      </c>
      <c r="C349" s="27" t="s">
        <v>12</v>
      </c>
      <c r="D349" s="28">
        <v>60000</v>
      </c>
      <c r="E349" s="92"/>
      <c r="F349" s="27">
        <v>2018</v>
      </c>
      <c r="G349" s="27" t="s">
        <v>13</v>
      </c>
      <c r="H349" s="37">
        <v>43374</v>
      </c>
      <c r="I349" s="41" t="s">
        <v>695</v>
      </c>
      <c r="J349" s="41"/>
      <c r="K349" s="27" t="s">
        <v>696</v>
      </c>
    </row>
    <row r="350" spans="1:11" x14ac:dyDescent="0.25">
      <c r="A350" s="18">
        <v>340</v>
      </c>
      <c r="B350" s="44" t="s">
        <v>701</v>
      </c>
      <c r="C350" s="27" t="s">
        <v>12</v>
      </c>
      <c r="D350" s="28">
        <f>5000+183000</f>
        <v>188000</v>
      </c>
      <c r="E350" s="92"/>
      <c r="F350" s="27">
        <v>2018</v>
      </c>
      <c r="G350" s="27" t="s">
        <v>13</v>
      </c>
      <c r="H350" s="37">
        <v>43381</v>
      </c>
      <c r="I350" s="41" t="s">
        <v>702</v>
      </c>
      <c r="J350" s="41"/>
      <c r="K350" s="27">
        <v>2282</v>
      </c>
    </row>
    <row r="351" spans="1:11" x14ac:dyDescent="0.25">
      <c r="A351" s="18">
        <v>341</v>
      </c>
      <c r="B351" s="44" t="s">
        <v>703</v>
      </c>
      <c r="C351" s="27" t="s">
        <v>12</v>
      </c>
      <c r="D351" s="28">
        <f>5000+20000</f>
        <v>25000</v>
      </c>
      <c r="E351" s="92"/>
      <c r="F351" s="27">
        <v>2018</v>
      </c>
      <c r="G351" s="27" t="s">
        <v>13</v>
      </c>
      <c r="H351" s="37">
        <v>43381</v>
      </c>
      <c r="I351" s="41" t="s">
        <v>704</v>
      </c>
      <c r="J351" s="41"/>
      <c r="K351" s="27">
        <v>2282</v>
      </c>
    </row>
    <row r="352" spans="1:11" x14ac:dyDescent="0.25">
      <c r="A352" s="18">
        <v>342</v>
      </c>
      <c r="B352" s="44" t="s">
        <v>705</v>
      </c>
      <c r="C352" s="27" t="s">
        <v>12</v>
      </c>
      <c r="D352" s="28">
        <v>17000</v>
      </c>
      <c r="E352" s="92"/>
      <c r="F352" s="27">
        <v>2018</v>
      </c>
      <c r="G352" s="27" t="s">
        <v>57</v>
      </c>
      <c r="H352" s="37">
        <v>43381</v>
      </c>
      <c r="I352" s="48" t="s">
        <v>706</v>
      </c>
      <c r="J352" s="41"/>
      <c r="K352" s="27">
        <v>2281</v>
      </c>
    </row>
    <row r="353" spans="1:11" x14ac:dyDescent="0.25">
      <c r="A353" s="18">
        <v>343</v>
      </c>
      <c r="B353" s="44" t="s">
        <v>707</v>
      </c>
      <c r="C353" s="27" t="s">
        <v>12</v>
      </c>
      <c r="D353" s="28">
        <v>15000</v>
      </c>
      <c r="E353" s="92"/>
      <c r="F353" s="27">
        <v>2018</v>
      </c>
      <c r="G353" s="27" t="s">
        <v>57</v>
      </c>
      <c r="H353" s="37">
        <v>43381</v>
      </c>
      <c r="I353" s="48" t="s">
        <v>708</v>
      </c>
      <c r="J353" s="41"/>
      <c r="K353" s="27">
        <v>2281</v>
      </c>
    </row>
    <row r="354" spans="1:11" ht="24" x14ac:dyDescent="0.25">
      <c r="A354" s="18">
        <v>344</v>
      </c>
      <c r="B354" s="44" t="s">
        <v>710</v>
      </c>
      <c r="C354" s="27" t="s">
        <v>12</v>
      </c>
      <c r="D354" s="28">
        <v>1499999</v>
      </c>
      <c r="E354" s="92"/>
      <c r="F354" s="27">
        <v>2018</v>
      </c>
      <c r="G354" s="27" t="s">
        <v>13</v>
      </c>
      <c r="H354" s="37">
        <v>43382</v>
      </c>
      <c r="I354" s="41" t="s">
        <v>244</v>
      </c>
      <c r="J354" s="41"/>
      <c r="K354" s="27">
        <v>3210</v>
      </c>
    </row>
    <row r="355" spans="1:11" x14ac:dyDescent="0.25">
      <c r="A355" s="18">
        <v>345</v>
      </c>
      <c r="B355" s="78" t="s">
        <v>711</v>
      </c>
      <c r="C355" s="27" t="s">
        <v>12</v>
      </c>
      <c r="D355" s="28">
        <f>15000+20000+20000+5000+5000+5000</f>
        <v>70000</v>
      </c>
      <c r="E355" s="92"/>
      <c r="F355" s="27">
        <v>2018</v>
      </c>
      <c r="G355" s="27" t="s">
        <v>13</v>
      </c>
      <c r="H355" s="37">
        <v>43381</v>
      </c>
      <c r="I355" s="48" t="s">
        <v>712</v>
      </c>
      <c r="J355" s="41"/>
      <c r="K355" s="27" t="s">
        <v>709</v>
      </c>
    </row>
    <row r="356" spans="1:11" x14ac:dyDescent="0.25">
      <c r="A356" s="18">
        <v>346</v>
      </c>
      <c r="B356" s="78" t="s">
        <v>713</v>
      </c>
      <c r="C356" s="27" t="s">
        <v>12</v>
      </c>
      <c r="D356" s="28">
        <v>50000</v>
      </c>
      <c r="E356" s="92"/>
      <c r="F356" s="27">
        <v>2018</v>
      </c>
      <c r="G356" s="27" t="s">
        <v>13</v>
      </c>
      <c r="H356" s="37">
        <v>43381</v>
      </c>
      <c r="I356" s="48" t="s">
        <v>714</v>
      </c>
      <c r="J356" s="41"/>
      <c r="K356" s="27" t="s">
        <v>709</v>
      </c>
    </row>
    <row r="357" spans="1:11" ht="24" x14ac:dyDescent="0.25">
      <c r="A357" s="18">
        <v>347</v>
      </c>
      <c r="B357" s="44" t="s">
        <v>715</v>
      </c>
      <c r="C357" s="27" t="s">
        <v>12</v>
      </c>
      <c r="D357" s="28">
        <v>300000</v>
      </c>
      <c r="E357" s="92"/>
      <c r="F357" s="27">
        <v>2018</v>
      </c>
      <c r="G357" s="27" t="s">
        <v>13</v>
      </c>
      <c r="H357" s="37">
        <v>43382</v>
      </c>
      <c r="I357" s="41" t="s">
        <v>364</v>
      </c>
      <c r="J357" s="41"/>
      <c r="K357" s="27">
        <v>3210</v>
      </c>
    </row>
    <row r="358" spans="1:11" ht="24" x14ac:dyDescent="0.25">
      <c r="A358" s="18">
        <v>348</v>
      </c>
      <c r="B358" s="44" t="s">
        <v>716</v>
      </c>
      <c r="C358" s="27" t="s">
        <v>12</v>
      </c>
      <c r="D358" s="28">
        <v>1100000</v>
      </c>
      <c r="E358" s="92"/>
      <c r="F358" s="27">
        <v>2018</v>
      </c>
      <c r="G358" s="27" t="s">
        <v>13</v>
      </c>
      <c r="H358" s="37">
        <v>43382</v>
      </c>
      <c r="I358" s="41" t="s">
        <v>364</v>
      </c>
      <c r="J358" s="41"/>
      <c r="K358" s="27">
        <v>3210</v>
      </c>
    </row>
    <row r="359" spans="1:11" x14ac:dyDescent="0.25">
      <c r="A359" s="18">
        <v>349</v>
      </c>
      <c r="B359" s="105" t="s">
        <v>721</v>
      </c>
      <c r="C359" s="27" t="s">
        <v>12</v>
      </c>
      <c r="D359" s="28">
        <v>25000</v>
      </c>
      <c r="E359" s="92"/>
      <c r="F359" s="27">
        <v>2018</v>
      </c>
      <c r="G359" s="27" t="s">
        <v>13</v>
      </c>
      <c r="H359" s="37">
        <v>43381</v>
      </c>
      <c r="I359" s="61" t="s">
        <v>722</v>
      </c>
      <c r="J359" s="41"/>
      <c r="K359" s="27">
        <v>2281</v>
      </c>
    </row>
    <row r="360" spans="1:11" ht="24" x14ac:dyDescent="0.25">
      <c r="A360" s="18">
        <v>350</v>
      </c>
      <c r="B360" s="44" t="s">
        <v>723</v>
      </c>
      <c r="C360" s="27" t="s">
        <v>12</v>
      </c>
      <c r="D360" s="28">
        <v>1499999</v>
      </c>
      <c r="E360" s="92"/>
      <c r="F360" s="27">
        <v>2018</v>
      </c>
      <c r="G360" s="27" t="s">
        <v>13</v>
      </c>
      <c r="H360" s="37">
        <v>43381</v>
      </c>
      <c r="I360" s="41" t="s">
        <v>364</v>
      </c>
      <c r="J360" s="41"/>
      <c r="K360" s="27">
        <v>3210</v>
      </c>
    </row>
    <row r="361" spans="1:11" x14ac:dyDescent="0.25">
      <c r="A361" s="18">
        <v>351</v>
      </c>
      <c r="B361" s="44" t="s">
        <v>724</v>
      </c>
      <c r="C361" s="27" t="s">
        <v>12</v>
      </c>
      <c r="D361" s="28">
        <v>199999</v>
      </c>
      <c r="E361" s="92"/>
      <c r="F361" s="27">
        <v>2018</v>
      </c>
      <c r="G361" s="27" t="s">
        <v>13</v>
      </c>
      <c r="H361" s="37">
        <v>43381</v>
      </c>
      <c r="I361" s="41" t="s">
        <v>725</v>
      </c>
      <c r="J361" s="41"/>
      <c r="K361" s="27">
        <v>2282</v>
      </c>
    </row>
    <row r="362" spans="1:11" x14ac:dyDescent="0.25">
      <c r="A362" s="18">
        <v>352</v>
      </c>
      <c r="B362" s="44" t="s">
        <v>726</v>
      </c>
      <c r="C362" s="27" t="s">
        <v>12</v>
      </c>
      <c r="D362" s="28">
        <v>199999</v>
      </c>
      <c r="E362" s="92"/>
      <c r="F362" s="27">
        <v>2018</v>
      </c>
      <c r="G362" s="27" t="s">
        <v>13</v>
      </c>
      <c r="H362" s="37">
        <v>43381</v>
      </c>
      <c r="I362" s="41" t="s">
        <v>727</v>
      </c>
      <c r="J362" s="41"/>
      <c r="K362" s="27">
        <v>2282</v>
      </c>
    </row>
    <row r="363" spans="1:11" x14ac:dyDescent="0.25">
      <c r="A363" s="18">
        <v>353</v>
      </c>
      <c r="B363" s="44" t="s">
        <v>728</v>
      </c>
      <c r="C363" s="27" t="s">
        <v>12</v>
      </c>
      <c r="D363" s="28">
        <f>40000+10000</f>
        <v>50000</v>
      </c>
      <c r="E363" s="92"/>
      <c r="F363" s="27">
        <v>2018</v>
      </c>
      <c r="G363" s="27" t="s">
        <v>13</v>
      </c>
      <c r="H363" s="37">
        <v>43381</v>
      </c>
      <c r="I363" s="54" t="s">
        <v>729</v>
      </c>
      <c r="J363" s="41"/>
      <c r="K363" s="27">
        <v>2281</v>
      </c>
    </row>
    <row r="364" spans="1:11" x14ac:dyDescent="0.25">
      <c r="A364" s="18">
        <v>354</v>
      </c>
      <c r="B364" s="44" t="s">
        <v>730</v>
      </c>
      <c r="C364" s="27" t="s">
        <v>12</v>
      </c>
      <c r="D364" s="28">
        <f>100000+32000+2000</f>
        <v>134000</v>
      </c>
      <c r="E364" s="92"/>
      <c r="F364" s="27">
        <v>2018</v>
      </c>
      <c r="G364" s="27" t="s">
        <v>13</v>
      </c>
      <c r="H364" s="37">
        <v>43381</v>
      </c>
      <c r="I364" s="41" t="s">
        <v>731</v>
      </c>
      <c r="J364" s="41"/>
      <c r="K364" s="27">
        <v>2282</v>
      </c>
    </row>
    <row r="365" spans="1:11" x14ac:dyDescent="0.25">
      <c r="A365" s="18">
        <v>355</v>
      </c>
      <c r="B365" s="44" t="s">
        <v>732</v>
      </c>
      <c r="C365" s="27" t="s">
        <v>12</v>
      </c>
      <c r="D365" s="28">
        <v>20000</v>
      </c>
      <c r="E365" s="92"/>
      <c r="F365" s="27">
        <v>2018</v>
      </c>
      <c r="G365" s="27" t="s">
        <v>13</v>
      </c>
      <c r="H365" s="37">
        <v>43381</v>
      </c>
      <c r="I365" s="41" t="s">
        <v>733</v>
      </c>
      <c r="J365" s="41"/>
      <c r="K365" s="27">
        <v>2282</v>
      </c>
    </row>
    <row r="366" spans="1:11" x14ac:dyDescent="0.25">
      <c r="A366" s="18">
        <v>356</v>
      </c>
      <c r="B366" s="44" t="s">
        <v>737</v>
      </c>
      <c r="C366" s="27" t="s">
        <v>12</v>
      </c>
      <c r="D366" s="28">
        <v>5000</v>
      </c>
      <c r="E366" s="92"/>
      <c r="F366" s="27">
        <v>2018</v>
      </c>
      <c r="G366" s="27" t="s">
        <v>57</v>
      </c>
      <c r="H366" s="37">
        <v>43409</v>
      </c>
      <c r="I366" s="41" t="s">
        <v>738</v>
      </c>
      <c r="J366" s="41"/>
      <c r="K366" s="27">
        <v>2282</v>
      </c>
    </row>
    <row r="367" spans="1:11" x14ac:dyDescent="0.25">
      <c r="A367" s="18">
        <v>357</v>
      </c>
      <c r="B367" s="78" t="s">
        <v>739</v>
      </c>
      <c r="C367" s="27" t="s">
        <v>12</v>
      </c>
      <c r="D367" s="28">
        <f>40000+50000+105000</f>
        <v>195000</v>
      </c>
      <c r="E367" s="92"/>
      <c r="F367" s="27">
        <v>2018</v>
      </c>
      <c r="G367" s="27" t="s">
        <v>13</v>
      </c>
      <c r="H367" s="37">
        <v>43409</v>
      </c>
      <c r="I367" s="54" t="s">
        <v>740</v>
      </c>
      <c r="J367" s="41"/>
      <c r="K367" s="27">
        <v>2282</v>
      </c>
    </row>
    <row r="368" spans="1:11" x14ac:dyDescent="0.25">
      <c r="A368" s="18">
        <v>358</v>
      </c>
      <c r="B368" s="44" t="s">
        <v>741</v>
      </c>
      <c r="C368" s="27" t="s">
        <v>12</v>
      </c>
      <c r="D368" s="28">
        <f>5000+50000</f>
        <v>55000</v>
      </c>
      <c r="E368" s="92"/>
      <c r="F368" s="27">
        <v>2018</v>
      </c>
      <c r="G368" s="27" t="s">
        <v>13</v>
      </c>
      <c r="H368" s="37">
        <v>43409</v>
      </c>
      <c r="I368" s="54" t="s">
        <v>742</v>
      </c>
      <c r="J368" s="41"/>
      <c r="K368" s="27">
        <v>2282</v>
      </c>
    </row>
    <row r="369" spans="1:11" ht="24" x14ac:dyDescent="0.25">
      <c r="A369" s="18">
        <v>359</v>
      </c>
      <c r="B369" s="78" t="s">
        <v>744</v>
      </c>
      <c r="C369" s="27" t="s">
        <v>12</v>
      </c>
      <c r="D369" s="28">
        <v>30000</v>
      </c>
      <c r="E369" s="92"/>
      <c r="F369" s="27">
        <v>2018</v>
      </c>
      <c r="G369" s="27" t="s">
        <v>13</v>
      </c>
      <c r="H369" s="37">
        <v>43416</v>
      </c>
      <c r="I369" s="41" t="s">
        <v>745</v>
      </c>
      <c r="J369" s="41"/>
      <c r="K369" s="27">
        <v>2282</v>
      </c>
    </row>
    <row r="370" spans="1:11" x14ac:dyDescent="0.25">
      <c r="A370" s="18">
        <v>360</v>
      </c>
      <c r="B370" s="78" t="s">
        <v>746</v>
      </c>
      <c r="C370" s="27" t="s">
        <v>12</v>
      </c>
      <c r="D370" s="28">
        <v>49000</v>
      </c>
      <c r="E370" s="92"/>
      <c r="F370" s="27">
        <v>2018</v>
      </c>
      <c r="G370" s="27" t="s">
        <v>13</v>
      </c>
      <c r="H370" s="37">
        <v>43416</v>
      </c>
      <c r="I370" s="41" t="s">
        <v>747</v>
      </c>
      <c r="J370" s="41"/>
      <c r="K370" s="27">
        <v>2282</v>
      </c>
    </row>
    <row r="371" spans="1:11" ht="24" x14ac:dyDescent="0.25">
      <c r="A371" s="18">
        <v>361</v>
      </c>
      <c r="B371" s="78" t="s">
        <v>748</v>
      </c>
      <c r="C371" s="27" t="s">
        <v>12</v>
      </c>
      <c r="D371" s="28">
        <v>50000</v>
      </c>
      <c r="E371" s="92"/>
      <c r="F371" s="27">
        <v>2018</v>
      </c>
      <c r="G371" s="27" t="s">
        <v>13</v>
      </c>
      <c r="H371" s="37">
        <v>43416</v>
      </c>
      <c r="I371" s="41" t="s">
        <v>749</v>
      </c>
      <c r="J371" s="41"/>
      <c r="K371" s="27" t="s">
        <v>396</v>
      </c>
    </row>
    <row r="372" spans="1:11" x14ac:dyDescent="0.25">
      <c r="A372" s="18">
        <v>362</v>
      </c>
      <c r="B372" s="78" t="s">
        <v>752</v>
      </c>
      <c r="C372" s="27" t="s">
        <v>12</v>
      </c>
      <c r="D372" s="28">
        <v>100000</v>
      </c>
      <c r="E372" s="92"/>
      <c r="F372" s="27">
        <v>2018</v>
      </c>
      <c r="G372" s="27" t="s">
        <v>13</v>
      </c>
      <c r="H372" s="37">
        <v>43430</v>
      </c>
      <c r="I372" s="54" t="s">
        <v>753</v>
      </c>
      <c r="J372" s="41"/>
      <c r="K372" s="27">
        <v>2281</v>
      </c>
    </row>
    <row r="373" spans="1:11" x14ac:dyDescent="0.25">
      <c r="A373" s="18">
        <v>363</v>
      </c>
      <c r="B373" s="104" t="s">
        <v>754</v>
      </c>
      <c r="C373" s="27" t="s">
        <v>12</v>
      </c>
      <c r="D373" s="28">
        <v>5000</v>
      </c>
      <c r="E373" s="92"/>
      <c r="F373" s="27">
        <v>2018</v>
      </c>
      <c r="G373" s="27" t="s">
        <v>57</v>
      </c>
      <c r="H373" s="37">
        <v>43430</v>
      </c>
      <c r="I373" s="48" t="s">
        <v>755</v>
      </c>
      <c r="J373" s="41"/>
      <c r="K373" s="27">
        <v>2281</v>
      </c>
    </row>
    <row r="374" spans="1:11" x14ac:dyDescent="0.25">
      <c r="A374" s="18">
        <v>364</v>
      </c>
      <c r="B374" s="104" t="s">
        <v>756</v>
      </c>
      <c r="C374" s="27" t="s">
        <v>12</v>
      </c>
      <c r="D374" s="28">
        <f>10000+5000</f>
        <v>15000</v>
      </c>
      <c r="E374" s="92"/>
      <c r="F374" s="27">
        <v>2018</v>
      </c>
      <c r="G374" s="27" t="s">
        <v>57</v>
      </c>
      <c r="H374" s="37">
        <v>43437</v>
      </c>
      <c r="I374" s="41" t="s">
        <v>757</v>
      </c>
      <c r="J374" s="41"/>
      <c r="K374" s="27">
        <v>2281</v>
      </c>
    </row>
    <row r="375" spans="1:11" x14ac:dyDescent="0.25">
      <c r="A375" s="18">
        <v>365</v>
      </c>
      <c r="B375" s="104" t="s">
        <v>758</v>
      </c>
      <c r="C375" s="27" t="s">
        <v>12</v>
      </c>
      <c r="D375" s="28">
        <v>100000</v>
      </c>
      <c r="E375" s="92"/>
      <c r="F375" s="27">
        <v>2018</v>
      </c>
      <c r="G375" s="27" t="s">
        <v>13</v>
      </c>
      <c r="H375" s="37">
        <v>43437</v>
      </c>
      <c r="I375" s="54" t="s">
        <v>759</v>
      </c>
      <c r="J375" s="41"/>
      <c r="K375" s="27">
        <v>2281</v>
      </c>
    </row>
    <row r="376" spans="1:11" x14ac:dyDescent="0.25">
      <c r="A376" s="18">
        <v>366</v>
      </c>
      <c r="B376" s="104" t="s">
        <v>760</v>
      </c>
      <c r="C376" s="27" t="s">
        <v>12</v>
      </c>
      <c r="D376" s="28">
        <v>10000</v>
      </c>
      <c r="E376" s="92"/>
      <c r="F376" s="27">
        <v>2018</v>
      </c>
      <c r="G376" s="27" t="s">
        <v>57</v>
      </c>
      <c r="H376" s="37">
        <v>43437</v>
      </c>
      <c r="I376" s="54" t="s">
        <v>761</v>
      </c>
      <c r="J376" s="41"/>
      <c r="K376" s="27">
        <v>2282</v>
      </c>
    </row>
    <row r="377" spans="1:11" x14ac:dyDescent="0.25">
      <c r="A377" s="18">
        <v>367</v>
      </c>
      <c r="B377" s="104" t="s">
        <v>762</v>
      </c>
      <c r="C377" s="27" t="s">
        <v>12</v>
      </c>
      <c r="D377" s="28">
        <v>20000</v>
      </c>
      <c r="E377" s="65"/>
      <c r="F377" s="27">
        <v>2018</v>
      </c>
      <c r="G377" s="27" t="s">
        <v>13</v>
      </c>
      <c r="H377" s="37">
        <v>43437</v>
      </c>
      <c r="I377" s="54" t="s">
        <v>763</v>
      </c>
      <c r="J377" s="41"/>
      <c r="K377" s="27">
        <v>2282</v>
      </c>
    </row>
    <row r="378" spans="1:11" x14ac:dyDescent="0.25">
      <c r="A378" s="18">
        <v>368</v>
      </c>
      <c r="B378" s="78" t="s">
        <v>764</v>
      </c>
      <c r="C378" s="27" t="s">
        <v>12</v>
      </c>
      <c r="D378" s="28">
        <v>199999</v>
      </c>
      <c r="E378" s="92"/>
      <c r="F378" s="27">
        <v>2018</v>
      </c>
      <c r="G378" s="27" t="s">
        <v>13</v>
      </c>
      <c r="H378" s="37">
        <v>43437</v>
      </c>
      <c r="I378" s="54" t="s">
        <v>765</v>
      </c>
      <c r="J378" s="41"/>
      <c r="K378" s="27">
        <v>2282</v>
      </c>
    </row>
    <row r="379" spans="1:11" x14ac:dyDescent="0.25">
      <c r="A379" s="18">
        <v>369</v>
      </c>
      <c r="B379" s="78" t="s">
        <v>766</v>
      </c>
      <c r="C379" s="27" t="s">
        <v>12</v>
      </c>
      <c r="D379" s="28">
        <v>150000</v>
      </c>
      <c r="E379" s="92"/>
      <c r="F379" s="27">
        <v>2018</v>
      </c>
      <c r="G379" s="27" t="s">
        <v>13</v>
      </c>
      <c r="H379" s="37">
        <v>43437</v>
      </c>
      <c r="I379" s="54" t="s">
        <v>767</v>
      </c>
      <c r="J379" s="41"/>
      <c r="K379" s="27">
        <v>2282</v>
      </c>
    </row>
    <row r="380" spans="1:11" x14ac:dyDescent="0.25">
      <c r="A380" s="18">
        <v>370</v>
      </c>
      <c r="B380" s="78" t="s">
        <v>770</v>
      </c>
      <c r="C380" s="27" t="s">
        <v>12</v>
      </c>
      <c r="D380" s="28">
        <v>100000</v>
      </c>
      <c r="E380" s="92"/>
      <c r="F380" s="27">
        <v>2018</v>
      </c>
      <c r="G380" s="27" t="s">
        <v>13</v>
      </c>
      <c r="H380" s="37">
        <v>43437</v>
      </c>
      <c r="I380" s="54" t="s">
        <v>771</v>
      </c>
      <c r="J380" s="41"/>
      <c r="K380" s="27">
        <v>2282</v>
      </c>
    </row>
    <row r="381" spans="1:11" ht="24" x14ac:dyDescent="0.25">
      <c r="A381" s="18">
        <v>371</v>
      </c>
      <c r="B381" s="78" t="s">
        <v>768</v>
      </c>
      <c r="C381" s="27" t="s">
        <v>12</v>
      </c>
      <c r="D381" s="28">
        <v>20000</v>
      </c>
      <c r="E381" s="92"/>
      <c r="F381" s="27">
        <v>2018</v>
      </c>
      <c r="G381" s="27" t="s">
        <v>13</v>
      </c>
      <c r="H381" s="37">
        <v>43437</v>
      </c>
      <c r="I381" s="54" t="s">
        <v>222</v>
      </c>
      <c r="J381" s="41"/>
      <c r="K381" s="27">
        <v>2282</v>
      </c>
    </row>
    <row r="382" spans="1:11" x14ac:dyDescent="0.25">
      <c r="A382" s="18">
        <v>372</v>
      </c>
      <c r="B382" s="104" t="s">
        <v>772</v>
      </c>
      <c r="C382" s="27" t="s">
        <v>12</v>
      </c>
      <c r="D382" s="28">
        <v>199999</v>
      </c>
      <c r="E382" s="92"/>
      <c r="F382" s="27">
        <v>2018</v>
      </c>
      <c r="G382" s="27" t="s">
        <v>13</v>
      </c>
      <c r="H382" s="37">
        <v>43444</v>
      </c>
      <c r="I382" s="54" t="s">
        <v>773</v>
      </c>
      <c r="J382" s="41"/>
      <c r="K382" s="27">
        <v>2281</v>
      </c>
    </row>
    <row r="383" spans="1:11" x14ac:dyDescent="0.25">
      <c r="A383" s="18">
        <v>373</v>
      </c>
      <c r="B383" s="78" t="s">
        <v>774</v>
      </c>
      <c r="C383" s="27" t="s">
        <v>12</v>
      </c>
      <c r="D383" s="28">
        <v>50000</v>
      </c>
      <c r="E383" s="92"/>
      <c r="F383" s="27">
        <v>2018</v>
      </c>
      <c r="G383" s="27" t="s">
        <v>13</v>
      </c>
      <c r="H383" s="37">
        <v>43444</v>
      </c>
      <c r="I383" s="54" t="s">
        <v>775</v>
      </c>
      <c r="J383" s="41"/>
      <c r="K383" s="41">
        <v>2281.2282</v>
      </c>
    </row>
    <row r="384" spans="1:11" ht="36" x14ac:dyDescent="0.25">
      <c r="A384" s="18">
        <v>374</v>
      </c>
      <c r="B384" s="78" t="s">
        <v>776</v>
      </c>
      <c r="C384" s="27" t="s">
        <v>12</v>
      </c>
      <c r="D384" s="28">
        <v>299999</v>
      </c>
      <c r="E384" s="92"/>
      <c r="F384" s="27">
        <v>2018</v>
      </c>
      <c r="G384" s="27" t="s">
        <v>13</v>
      </c>
      <c r="H384" s="37">
        <v>43444</v>
      </c>
      <c r="I384" s="54" t="s">
        <v>364</v>
      </c>
      <c r="J384" s="41"/>
      <c r="K384" s="66">
        <v>2282.3209999999999</v>
      </c>
    </row>
    <row r="385" spans="1:11" ht="36" x14ac:dyDescent="0.25">
      <c r="A385" s="18">
        <v>375</v>
      </c>
      <c r="B385" s="78" t="s">
        <v>776</v>
      </c>
      <c r="C385" s="49" t="s">
        <v>12</v>
      </c>
      <c r="D385" s="95">
        <v>299999</v>
      </c>
      <c r="E385" s="65" t="s">
        <v>803</v>
      </c>
      <c r="F385" s="49">
        <v>2018</v>
      </c>
      <c r="G385" s="49" t="s">
        <v>13</v>
      </c>
      <c r="H385" s="96">
        <v>43444</v>
      </c>
      <c r="I385" s="54" t="s">
        <v>364</v>
      </c>
      <c r="J385" s="54"/>
      <c r="K385" s="97">
        <v>2282.3209999999999</v>
      </c>
    </row>
    <row r="386" spans="1:11" ht="36" x14ac:dyDescent="0.25">
      <c r="A386" s="18">
        <v>376</v>
      </c>
      <c r="B386" s="78" t="s">
        <v>777</v>
      </c>
      <c r="C386" s="27" t="s">
        <v>12</v>
      </c>
      <c r="D386" s="28">
        <v>70000</v>
      </c>
      <c r="E386" s="92"/>
      <c r="F386" s="27">
        <v>2018</v>
      </c>
      <c r="G386" s="27" t="s">
        <v>13</v>
      </c>
      <c r="H386" s="37">
        <v>43444</v>
      </c>
      <c r="I386" s="54" t="s">
        <v>364</v>
      </c>
      <c r="J386" s="41"/>
      <c r="K386" s="66">
        <v>2282.3209999999999</v>
      </c>
    </row>
    <row r="387" spans="1:11" x14ac:dyDescent="0.25">
      <c r="A387" s="18">
        <v>377</v>
      </c>
      <c r="B387" s="78" t="s">
        <v>778</v>
      </c>
      <c r="C387" s="27" t="s">
        <v>12</v>
      </c>
      <c r="D387" s="28">
        <v>50000</v>
      </c>
      <c r="E387" s="92"/>
      <c r="F387" s="27">
        <v>2018</v>
      </c>
      <c r="G387" s="27" t="s">
        <v>57</v>
      </c>
      <c r="H387" s="37">
        <v>43444</v>
      </c>
      <c r="I387" s="54" t="s">
        <v>779</v>
      </c>
      <c r="J387" s="41"/>
      <c r="K387" s="45">
        <v>2282.3209999999999</v>
      </c>
    </row>
    <row r="388" spans="1:11" x14ac:dyDescent="0.25">
      <c r="A388" s="18">
        <v>378</v>
      </c>
      <c r="B388" s="78" t="s">
        <v>780</v>
      </c>
      <c r="C388" s="27" t="s">
        <v>12</v>
      </c>
      <c r="D388" s="28">
        <v>120000</v>
      </c>
      <c r="E388" s="92"/>
      <c r="F388" s="27">
        <v>2018</v>
      </c>
      <c r="G388" s="27" t="s">
        <v>13</v>
      </c>
      <c r="H388" s="37">
        <v>43444</v>
      </c>
      <c r="I388" s="48" t="s">
        <v>781</v>
      </c>
      <c r="J388" s="41"/>
      <c r="K388" s="27">
        <v>2281</v>
      </c>
    </row>
    <row r="389" spans="1:11" x14ac:dyDescent="0.25">
      <c r="A389" s="18">
        <v>379</v>
      </c>
      <c r="B389" s="78" t="s">
        <v>782</v>
      </c>
      <c r="C389" s="27" t="s">
        <v>12</v>
      </c>
      <c r="D389" s="28">
        <f>15000+15000</f>
        <v>30000</v>
      </c>
      <c r="E389" s="92"/>
      <c r="F389" s="27">
        <v>2018</v>
      </c>
      <c r="G389" s="27" t="s">
        <v>13</v>
      </c>
      <c r="H389" s="37">
        <v>43451</v>
      </c>
      <c r="I389" s="48" t="s">
        <v>783</v>
      </c>
      <c r="J389" s="41"/>
      <c r="K389" s="27">
        <v>2281</v>
      </c>
    </row>
    <row r="390" spans="1:11" x14ac:dyDescent="0.25">
      <c r="A390" s="18">
        <v>380</v>
      </c>
      <c r="B390" s="78" t="s">
        <v>784</v>
      </c>
      <c r="C390" s="27" t="s">
        <v>12</v>
      </c>
      <c r="D390" s="28">
        <v>10000</v>
      </c>
      <c r="E390" s="92"/>
      <c r="F390" s="27">
        <v>2018</v>
      </c>
      <c r="G390" s="27" t="s">
        <v>57</v>
      </c>
      <c r="H390" s="37">
        <v>43451</v>
      </c>
      <c r="I390" s="48" t="s">
        <v>785</v>
      </c>
      <c r="J390" s="41"/>
      <c r="K390" s="27">
        <v>2282</v>
      </c>
    </row>
    <row r="391" spans="1:11" x14ac:dyDescent="0.25">
      <c r="A391" s="18">
        <v>381</v>
      </c>
      <c r="B391" s="78" t="s">
        <v>786</v>
      </c>
      <c r="C391" s="27" t="s">
        <v>12</v>
      </c>
      <c r="D391" s="28">
        <v>199999</v>
      </c>
      <c r="E391" s="92"/>
      <c r="F391" s="27">
        <v>2018</v>
      </c>
      <c r="G391" s="27" t="s">
        <v>13</v>
      </c>
      <c r="H391" s="37">
        <v>43451</v>
      </c>
      <c r="I391" s="48" t="s">
        <v>787</v>
      </c>
      <c r="J391" s="41"/>
      <c r="K391" s="27" t="s">
        <v>788</v>
      </c>
    </row>
    <row r="392" spans="1:11" x14ac:dyDescent="0.25">
      <c r="A392" s="18">
        <v>382</v>
      </c>
      <c r="B392" s="78" t="s">
        <v>789</v>
      </c>
      <c r="C392" s="27" t="s">
        <v>12</v>
      </c>
      <c r="D392" s="28">
        <f>199999-14598</f>
        <v>185401</v>
      </c>
      <c r="E392" s="92"/>
      <c r="F392" s="27">
        <v>2018</v>
      </c>
      <c r="G392" s="27" t="s">
        <v>13</v>
      </c>
      <c r="H392" s="37">
        <v>43451</v>
      </c>
      <c r="I392" s="48" t="s">
        <v>790</v>
      </c>
      <c r="J392" s="41"/>
      <c r="K392" s="27" t="s">
        <v>791</v>
      </c>
    </row>
    <row r="393" spans="1:11" ht="24" x14ac:dyDescent="0.25">
      <c r="A393" s="18">
        <v>383</v>
      </c>
      <c r="B393" s="78" t="s">
        <v>792</v>
      </c>
      <c r="C393" s="27" t="s">
        <v>12</v>
      </c>
      <c r="D393" s="28">
        <v>6000</v>
      </c>
      <c r="E393" s="92"/>
      <c r="F393" s="27">
        <v>2018</v>
      </c>
      <c r="G393" s="27" t="s">
        <v>57</v>
      </c>
      <c r="H393" s="37">
        <v>43451</v>
      </c>
      <c r="I393" s="48" t="s">
        <v>793</v>
      </c>
      <c r="J393" s="41"/>
      <c r="K393" s="27">
        <v>2282</v>
      </c>
    </row>
    <row r="394" spans="1:11" x14ac:dyDescent="0.25">
      <c r="A394" s="18">
        <v>384</v>
      </c>
      <c r="B394" s="78" t="s">
        <v>794</v>
      </c>
      <c r="C394" s="27" t="s">
        <v>12</v>
      </c>
      <c r="D394" s="28">
        <v>100000</v>
      </c>
      <c r="E394" s="92"/>
      <c r="F394" s="27">
        <v>2018</v>
      </c>
      <c r="G394" s="27" t="s">
        <v>13</v>
      </c>
      <c r="H394" s="37">
        <v>43451</v>
      </c>
      <c r="I394" s="48" t="s">
        <v>795</v>
      </c>
      <c r="J394" s="41"/>
      <c r="K394" s="27">
        <v>2282</v>
      </c>
    </row>
    <row r="395" spans="1:11" ht="24" x14ac:dyDescent="0.25">
      <c r="A395" s="18">
        <v>385</v>
      </c>
      <c r="B395" s="106" t="s">
        <v>796</v>
      </c>
      <c r="C395" s="27" t="s">
        <v>12</v>
      </c>
      <c r="D395" s="28">
        <v>10000</v>
      </c>
      <c r="E395" s="92"/>
      <c r="F395" s="27">
        <v>2018</v>
      </c>
      <c r="G395" s="27" t="s">
        <v>57</v>
      </c>
      <c r="H395" s="37">
        <v>43451</v>
      </c>
      <c r="I395" s="67" t="s">
        <v>797</v>
      </c>
      <c r="J395" s="41"/>
      <c r="K395" s="27">
        <v>2281</v>
      </c>
    </row>
    <row r="396" spans="1:11" x14ac:dyDescent="0.25">
      <c r="A396" s="18">
        <v>386</v>
      </c>
      <c r="B396" s="107" t="s">
        <v>798</v>
      </c>
      <c r="C396" s="27" t="s">
        <v>12</v>
      </c>
      <c r="D396" s="28">
        <v>40000</v>
      </c>
      <c r="E396" s="92"/>
      <c r="F396" s="27">
        <v>2018</v>
      </c>
      <c r="G396" s="27" t="s">
        <v>13</v>
      </c>
      <c r="H396" s="37">
        <v>43451</v>
      </c>
      <c r="I396" s="68" t="s">
        <v>799</v>
      </c>
      <c r="J396" s="41"/>
      <c r="K396" s="27">
        <v>2281</v>
      </c>
    </row>
    <row r="397" spans="1:11" x14ac:dyDescent="0.25">
      <c r="A397" s="18">
        <v>387</v>
      </c>
      <c r="B397" s="44" t="s">
        <v>800</v>
      </c>
      <c r="C397" s="27" t="s">
        <v>12</v>
      </c>
      <c r="D397" s="28">
        <v>14598</v>
      </c>
      <c r="E397" s="92"/>
      <c r="F397" s="27">
        <v>2018</v>
      </c>
      <c r="G397" s="27" t="s">
        <v>13</v>
      </c>
      <c r="H397" s="37">
        <v>43451</v>
      </c>
      <c r="I397" s="41" t="s">
        <v>790</v>
      </c>
      <c r="J397" s="41"/>
      <c r="K397" s="27" t="s">
        <v>791</v>
      </c>
    </row>
    <row r="399" spans="1:11" x14ac:dyDescent="0.25">
      <c r="B399" s="108" t="s">
        <v>717</v>
      </c>
      <c r="C399" s="108"/>
      <c r="D399" s="108"/>
      <c r="E399" s="108"/>
      <c r="F399" s="108"/>
      <c r="G399" s="108"/>
      <c r="I399" s="8"/>
      <c r="J399" s="8"/>
      <c r="K399" s="9" t="s">
        <v>718</v>
      </c>
    </row>
    <row r="400" spans="1:11" x14ac:dyDescent="0.25">
      <c r="B400" s="84"/>
      <c r="C400" s="14"/>
      <c r="D400" s="14"/>
      <c r="E400" s="13"/>
      <c r="F400" s="14"/>
      <c r="G400" s="14"/>
    </row>
    <row r="401" spans="2:11" x14ac:dyDescent="0.25">
      <c r="B401" s="109" t="s">
        <v>719</v>
      </c>
      <c r="C401" s="109"/>
      <c r="D401" s="109"/>
      <c r="E401" s="10"/>
      <c r="F401" s="10"/>
      <c r="G401" s="10"/>
      <c r="H401" s="10"/>
      <c r="I401" s="11"/>
      <c r="J401" s="11"/>
      <c r="K401" s="12" t="s">
        <v>720</v>
      </c>
    </row>
  </sheetData>
  <autoFilter ref="A10:K397" xr:uid="{00000000-0009-0000-0000-000000000000}"/>
  <mergeCells count="7">
    <mergeCell ref="B1:K1"/>
    <mergeCell ref="B2:K2"/>
    <mergeCell ref="B399:G399"/>
    <mergeCell ref="B401:D401"/>
    <mergeCell ref="H4:I4"/>
    <mergeCell ref="B7:K7"/>
    <mergeCell ref="B8:K8"/>
  </mergeCells>
  <conditionalFormatting sqref="D373">
    <cfRule type="cellIs" dxfId="4" priority="3" stopIfTrue="1" operator="greaterThan">
      <formula>49999</formula>
    </cfRule>
    <cfRule type="cellIs" dxfId="3" priority="5" stopIfTrue="1" operator="greaterThan">
      <formula>49999</formula>
    </cfRule>
  </conditionalFormatting>
  <conditionalFormatting sqref="D374">
    <cfRule type="cellIs" dxfId="2" priority="4" stopIfTrue="1" operator="greaterThan">
      <formula>49999</formula>
    </cfRule>
  </conditionalFormatting>
  <conditionalFormatting sqref="B320">
    <cfRule type="duplicateValues" dxfId="1" priority="1"/>
    <cfRule type="duplicateValues" dxfId="0" priority="2"/>
  </conditionalFormatting>
  <dataValidations count="10">
    <dataValidation allowBlank="1" showInputMessage="1" showErrorMessage="1" promptTitle="обов'язкове" prompt="обов'язкове" sqref="I283:I284 I383 I374 I371 I368 I324 I364:I366 I148 I361:I362 I286:I288 I313:I316 I238:I248 I250:I251 I217:I236 I188 I168 I111 I67 I126 I91:I97 I99 I307:I311 I190:I191 I141:I145 I196:I197 I279 I292:I297 I299 I205:I207 I302:I305 I265:I277 I322 I336:I337 I342:I344 I339 I349:I351 I376:I380 I387 I390:I394 I397 I150:I156 I255:I262 I318:I320" xr:uid="{00000000-0002-0000-0000-000000000000}"/>
    <dataValidation type="decimal" allowBlank="1" showInputMessage="1" showErrorMessage="1" errorTitle="Очікувана вартість" error="Очікувана вартість предмета закупівлі - тілько число" sqref="D342:D344 D45:D97 D19:D28 D339:D340 D162:D337 D99:D148 D150:D157 D347:D397" xr:uid="{00000000-0002-0000-0000-000001000000}">
      <formula1>0</formula1>
      <formula2>1E+32</formula2>
    </dataValidation>
    <dataValidation type="textLength" allowBlank="1" showInputMessage="1" showErrorMessage="1" promptTitle="обов'язкове" prompt="обов'язкове" sqref="B343:B344 B383 B371 B368 B361:B366 B326:B332 B323:B324 B148 B283:B284 B313:B316 B196:B197 B253 B250:B251 B238:B248 B217:B236 B188 B168 B126 B91:B96 B81:B87 B307:B311 B67 B205:B207 B190:B191 B141:B145 B286:B297 B299 B302:B303 B36:B44 B334:B337 B339 B98:B99 B349:B353 B355:B356 B376:B380 B387 B390:B394 B397 B150:B153 B255:B263 B265:B276" xr:uid="{00000000-0002-0000-0000-000002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" sqref="J11:J18 J207:J212 J286:J380 J67 J141:J145 J118 J126 J91:J97 J99 J29:J32 J214:J246 J192:J204 J248:J284 J147:J189 J382:J397" xr:uid="{00000000-0002-0000-0000-000003000000}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J247 J285 J146 J68:J90 J205:J206 J19:J28 J100:J117 J119:J125 J213 J190:J191 J33:J66 J98 J381 J127:J140" xr:uid="{00000000-0002-0000-0000-000004000000}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I194 K11:K114 I169 I252 K170:K193 K116:K168 K195:K397" xr:uid="{00000000-0002-0000-0000-000005000000}"/>
    <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sqref="G67 G111" xr:uid="{00000000-0002-0000-0000-000006000000}">
      <formula1>#REF!</formula1>
    </dataValidation>
    <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 sqref="C67" xr:uid="{00000000-0002-0000-0000-000007000000}">
      <formula1>#REF!</formula1>
    </dataValidation>
    <dataValidation type="whole" allowBlank="1" showInputMessage="1" showErrorMessage="1" errorTitle="Рік" error="Рік - ціле число" sqref="F11:F397" xr:uid="{00000000-0002-0000-0000-000008000000}">
      <formula1>1900</formula1>
      <formula2>2300</formula2>
    </dataValidation>
    <dataValidation type="date" showInputMessage="1" showErrorMessage="1" promptTitle="обов'язкове" prompt="обов'язкове" sqref="H11:H397" xr:uid="{00000000-0002-0000-0000-000009000000}">
      <formula1>1</formula1>
      <formula2>73051</formula2>
    </dataValidation>
  </dataValidation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2019-01-29T07:09:22Z</dcterms:modified>
</cp:coreProperties>
</file>