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86" windowWidth="15300" windowHeight="9060" activeTab="0"/>
  </bookViews>
  <sheets>
    <sheet name="00.00.00" sheetId="1" r:id="rId1"/>
  </sheets>
  <definedNames>
    <definedName name="_ftnref1" localSheetId="0">'00.00.00'!$B$18</definedName>
    <definedName name="Z_04D09AA8_8749_47CC_B847_0C6F4F4A212E_.wvu.Rows" localSheetId="0" hidden="1">'00.00.00'!$308:$308</definedName>
  </definedNames>
  <calcPr fullCalcOnLoad="1"/>
</workbook>
</file>

<file path=xl/comments1.xml><?xml version="1.0" encoding="utf-8"?>
<comments xmlns="http://schemas.openxmlformats.org/spreadsheetml/2006/main">
  <authors>
    <author>Melnyk</author>
    <author>www.PHILka.RU</author>
    <author>k20</author>
  </authors>
  <commentList>
    <comment ref="A1" authorId="0">
      <text>
        <r>
          <rPr>
            <b/>
            <sz val="8"/>
            <rFont val="Tahoma"/>
            <family val="2"/>
          </rPr>
          <t>Повна назва кафедри</t>
        </r>
        <r>
          <rPr>
            <sz val="8"/>
            <rFont val="Tahoma"/>
            <family val="2"/>
          </rPr>
          <t xml:space="preserve">
</t>
        </r>
      </text>
    </comment>
    <comment ref="A2" authorId="0">
      <text>
        <r>
          <rPr>
            <b/>
            <sz val="8"/>
            <rFont val="Tahoma"/>
            <family val="2"/>
          </rPr>
          <t>Порядковий номер кафедри в інституті</t>
        </r>
        <r>
          <rPr>
            <sz val="8"/>
            <rFont val="Tahoma"/>
            <family val="2"/>
          </rPr>
          <t xml:space="preserve">
</t>
        </r>
      </text>
    </comment>
    <comment ref="B2" authorId="0">
      <text>
        <r>
          <rPr>
            <b/>
            <sz val="8"/>
            <rFont val="Tahoma"/>
            <family val="2"/>
          </rPr>
          <t xml:space="preserve">Абривіатура кафедри
</t>
        </r>
      </text>
    </comment>
    <comment ref="D5" authorId="0">
      <text>
        <r>
          <rPr>
            <b/>
            <sz val="8"/>
            <rFont val="Tahoma"/>
            <family val="2"/>
          </rPr>
          <t xml:space="preserve">Код кафедри
</t>
        </r>
      </text>
    </comment>
    <comment ref="E1" authorId="0">
      <text>
        <r>
          <rPr>
            <b/>
            <sz val="8"/>
            <rFont val="Tahoma"/>
            <family val="2"/>
          </rPr>
          <t xml:space="preserve">Номер по порядку
</t>
        </r>
      </text>
    </comment>
    <comment ref="D1" authorId="0">
      <text>
        <r>
          <rPr>
            <b/>
            <sz val="8"/>
            <rFont val="Tahoma"/>
            <family val="2"/>
          </rPr>
          <t xml:space="preserve">Загальна кількість викладачів </t>
        </r>
        <r>
          <rPr>
            <sz val="8"/>
            <rFont val="Tahoma"/>
            <family val="2"/>
          </rPr>
          <t>(штатні НПП + внутрішні сумісники + зовнішні сумісники)</t>
        </r>
      </text>
    </comment>
    <comment ref="D2" authorId="0">
      <text>
        <r>
          <rPr>
            <b/>
            <sz val="8"/>
            <rFont val="Tahoma"/>
            <family val="2"/>
          </rPr>
          <t xml:space="preserve">Кількість зовнішніх сумісників
</t>
        </r>
      </text>
    </comment>
    <comment ref="E2" authorId="1">
      <text>
        <r>
          <rPr>
            <b/>
            <sz val="8"/>
            <rFont val="Tahoma"/>
            <family val="2"/>
          </rPr>
          <t>Шифр посади:
1 - член АН;
2 - професор;
3 - страший викладач, доцент;
4 - асистент</t>
        </r>
      </text>
    </comment>
    <comment ref="E4" authorId="1">
      <text>
        <r>
          <rPr>
            <b/>
            <sz val="8"/>
            <rFont val="Tahoma"/>
            <family val="2"/>
          </rPr>
          <t>1 - штатний (25, 50, 75 або 100)
2 - внутрішній сумісник (25, 50)
0 - зовнішній сумісник (25, 50)</t>
        </r>
        <r>
          <rPr>
            <sz val="8"/>
            <rFont val="Tahoma"/>
            <family val="2"/>
          </rPr>
          <t xml:space="preserve">
</t>
        </r>
      </text>
    </comment>
    <comment ref="E5" authorId="1">
      <text>
        <r>
          <rPr>
            <b/>
            <sz val="8"/>
            <rFont val="Tahoma"/>
            <family val="2"/>
          </rPr>
          <t>Доля посадового окладу, на яку працює НПП, %</t>
        </r>
      </text>
    </comment>
    <comment ref="E19" authorId="2">
      <text>
        <r>
          <rPr>
            <b/>
            <sz val="8"/>
            <rFont val="Tahoma"/>
            <family val="0"/>
          </rPr>
          <t>k20:</t>
        </r>
        <r>
          <rPr>
            <sz val="8"/>
            <rFont val="Tahoma"/>
            <family val="0"/>
          </rPr>
          <t xml:space="preserve">
</t>
        </r>
      </text>
    </comment>
  </commentList>
</comments>
</file>

<file path=xl/sharedStrings.xml><?xml version="1.0" encoding="utf-8"?>
<sst xmlns="http://schemas.openxmlformats.org/spreadsheetml/2006/main" count="458" uniqueCount="434">
  <si>
    <t>Рецензування статей, авторефератів (за наявності копії відгуку), наукових звітів, ДСТУ, СОУ</t>
  </si>
  <si>
    <t>Виступи на радіо або телебаченні (за дорученням ректорату)</t>
  </si>
  <si>
    <t xml:space="preserve"> 4. Науково–методична робота  (11 % на рік)</t>
  </si>
  <si>
    <t>Організація  конкурсів НУБіП України «Інформаційно-комунікаційні технології у навчальному процесі» (за наявності протоколу засідання журі конкурсу, наказу ректора та диплому) :
- члени конкурсного журі</t>
  </si>
  <si>
    <t xml:space="preserve"> 2. Наукова робота  (план 13 % на рік)</t>
  </si>
  <si>
    <t>Наукове консультування докторантів (до 3 років)</t>
  </si>
  <si>
    <r>
      <t xml:space="preserve">   За консультацією
   </t>
    </r>
    <r>
      <rPr>
        <b/>
        <sz val="12"/>
        <rFont val="Times New Roman CYR"/>
        <family val="0"/>
      </rPr>
      <t xml:space="preserve">ЩОДО РОБОТИ ЕЛЕКТРОННОЇ ФОРМИ
  </t>
    </r>
    <r>
      <rPr>
        <b/>
        <sz val="10"/>
        <rFont val="Times New Roman CYR"/>
        <family val="1"/>
      </rPr>
      <t xml:space="preserve"> звертатись за тел. 527-80-95, 050-447-10-58
   </t>
    </r>
  </si>
  <si>
    <t>До 30 год. на одного студента, у тому числі: по 0,5 год. голові та кожному членові ДЕК; до 24,5 год. керівнику і консультантам; до 3 год. рецензенту (кількість членів ДЕК - не більше чотирьох осіб; в окремих випадках кількість членів ДЕК може бути збільшена до шести осіб).За  одним керівником закріплюється до 8 дипломників на навчальний рік</t>
  </si>
  <si>
    <t>До 20 год. на одного студента, у тому числі: по 0,5 год. голові та кожному членові ДЕК; до 16 год. керівнику і консультантам; до 2 год. рецензенту (кількість членів ДЕК - не більше трьох осіб; в окремих випадках кількість членів ДЕК може бути збільшена до п'яти осіб).За  одним керівником закріплюється до 8 дипломників на навчальний рік</t>
  </si>
  <si>
    <t>Опублікування тез доповідей</t>
  </si>
  <si>
    <t>5 год. на всіх авторів за 1 публікацію</t>
  </si>
  <si>
    <t>150 год. на всіх виконавців у рік створення</t>
  </si>
  <si>
    <t>Щорічне оновлення навчально-методичного комплексу з дисципліни, що викладається не перший рік</t>
  </si>
  <si>
    <t>Читання лекцій</t>
  </si>
  <si>
    <t xml:space="preserve">1 год. на академічну групу за 1 академічну годину </t>
  </si>
  <si>
    <t>Проведення лабораторних занять</t>
  </si>
  <si>
    <t>Проведення навчальних занять зі студентами в спортивно-оздоровчому таборі</t>
  </si>
  <si>
    <t>До 6 год. на день на 1 академічну групу</t>
  </si>
  <si>
    <t xml:space="preserve">Проведення індивідуальних занять (на одного студента, який навчається за індивідуальним планом) </t>
  </si>
  <si>
    <t>Проведення екзаменаційних консультацій</t>
  </si>
  <si>
    <t xml:space="preserve"> </t>
  </si>
  <si>
    <t xml:space="preserve">Проведення письмового заліку </t>
  </si>
  <si>
    <t>Проведення семестрових екзаменів у письмовій   формі</t>
  </si>
  <si>
    <t>Проведення державних екзаменів</t>
  </si>
  <si>
    <t xml:space="preserve">Керівництво, консультування, рецензування та проведення захисту дипломних проектів (робіт) - ОКР "Молодший спеціаліст" </t>
  </si>
  <si>
    <t>по зовнішніх сумісниках</t>
  </si>
  <si>
    <t>по штатних і внутрішніх сумісниках</t>
  </si>
  <si>
    <t>Керівництво, консультування, рецензування та проведення захисту випускних бакалаврських проектів (робіт) - ОКР "Бакалавр"</t>
  </si>
  <si>
    <t xml:space="preserve">Керівництво, консультування, рецензування та проведення захисту дипломних проектів (робіт) - ОКР "Спеціаліст" </t>
  </si>
  <si>
    <t>Керівництво, консультування, рецензування та проведення захисту магістерських робіт  (дисертацій) - ОКР "Магістр"</t>
  </si>
  <si>
    <t xml:space="preserve">Рецензування рефератів при вступі до аспірантури та складанні кандидатських екзаменів </t>
  </si>
  <si>
    <t>Проведення вступних екзаменів до аспірантури та кандидатських екзаменів</t>
  </si>
  <si>
    <t>Керівництво аспірантами</t>
  </si>
  <si>
    <t>Керівництво здобувачами (до 5 років)</t>
  </si>
  <si>
    <t xml:space="preserve">1 год. за 1 академічну годину </t>
  </si>
  <si>
    <t xml:space="preserve">1 год. на половину академічної групи за 1 академічну годину </t>
  </si>
  <si>
    <t>2 год. на академічну групу та 0,2 год. на перевірку однієї роботи (кількість НПП, які проводять залік, - не менше двох. Розподіл навантаження між ними - 50:50%)</t>
  </si>
  <si>
    <t>0,5 год. на одного студента голові та кожному членові ДЕК (але не більше 6 год. у день) (кількість членів ДЕК - не більше чотирьох осіб; в окремих випадках кількість членів ДЕК може бути збільшена до шести осіб)</t>
  </si>
  <si>
    <t>1 год. на тиждень на 1 студента</t>
  </si>
  <si>
    <t>3 год. за один реферат</t>
  </si>
  <si>
    <t>1 год. кожному екзаменатору на одного вступника, аспіранта (здобувача) (кількість членів комісії - не більше трьох осіб)</t>
  </si>
  <si>
    <t xml:space="preserve">50 год. щороку на аспіранта </t>
  </si>
  <si>
    <t>50 год. щороку на докторанта</t>
  </si>
  <si>
    <t xml:space="preserve">25 год. щороку на здобувача </t>
  </si>
  <si>
    <t>Проведення практичних і семінарських занять</t>
  </si>
  <si>
    <t xml:space="preserve">Перевірка контрольних (модульних) робіт, передбачених навчальним планом, що виконуються під час аудиторних занять </t>
  </si>
  <si>
    <t>Перевірка контрольних (модульних) робіт, передбачених навчальним планом, що виконуються під час самостійної роботи</t>
  </si>
  <si>
    <t xml:space="preserve">Проведення співбесіди зі вступниками </t>
  </si>
  <si>
    <t xml:space="preserve">Проведення усних випускних   екзаменів довузівської підготовки та вступних екзаменів до вищих навчальних закладів </t>
  </si>
  <si>
    <r>
      <t xml:space="preserve">Проведення </t>
    </r>
    <r>
      <rPr>
        <b/>
        <i/>
        <sz val="9"/>
        <color indexed="12"/>
        <rFont val="Times New Roman Cyr"/>
        <family val="1"/>
      </rPr>
      <t>письмових</t>
    </r>
    <r>
      <rPr>
        <sz val="8"/>
        <rFont val="Times New Roman Cyr"/>
        <family val="1"/>
      </rPr>
      <t xml:space="preserve"> випускних екзаменів довузівської підготовки та вступних екзаменів до вищих навчальних закладів </t>
    </r>
  </si>
  <si>
    <t>Повторна перевірка письмових робіт на вступних екзаменах і на випускних екзаменах довузівської підготовки</t>
  </si>
  <si>
    <t>Всього по кафедрі</t>
  </si>
  <si>
    <t>по кафедрі</t>
  </si>
  <si>
    <t>по штатних викладачах</t>
  </si>
  <si>
    <t xml:space="preserve"> 1. Навчальна робота  (план 58 % на рік)</t>
  </si>
  <si>
    <t>Завідувач кафедри</t>
  </si>
  <si>
    <t xml:space="preserve"> - клітинки НИЗЬКОГО загального коефіцієнту</t>
  </si>
  <si>
    <t xml:space="preserve"> - клітинки НОРМАЛЬНОГО загального коефіцієнту</t>
  </si>
  <si>
    <t xml:space="preserve"> - клітинки ЗАВИЩЕНОГО загального коефіцієнту</t>
  </si>
  <si>
    <t>Проведення залікового туристського навчально-тренувального походу, передбаченого навчальним планом</t>
  </si>
  <si>
    <t>Керівництво навчальною практикою</t>
  </si>
  <si>
    <t>Керівництво індивідуальною виробничою практикою</t>
  </si>
  <si>
    <r>
      <t xml:space="preserve">Від загального обсягу аудиторних занять для даної навчальної дисципліни на академічну групу за наявності індивідуального графіка проведення навчальних занять, затвердженого в установленому порядку (враховується лише при виконанні): 
до 10% для </t>
    </r>
    <r>
      <rPr>
        <b/>
        <i/>
        <sz val="9"/>
        <color indexed="12"/>
        <rFont val="Times New Roman Cyr"/>
        <family val="1"/>
      </rPr>
      <t>ОКР "Молодший спеціаліст" і "Бакалавр"</t>
    </r>
    <r>
      <rPr>
        <sz val="8"/>
        <rFont val="Times New Roman Cyr"/>
        <family val="1"/>
      </rPr>
      <t xml:space="preserve">;  
до 15% для </t>
    </r>
    <r>
      <rPr>
        <b/>
        <i/>
        <sz val="9"/>
        <color indexed="12"/>
        <rFont val="Times New Roman Cyr"/>
        <family val="1"/>
      </rPr>
      <t>ОКР "Спеціаліст"</t>
    </r>
    <r>
      <rPr>
        <sz val="8"/>
        <rFont val="Times New Roman Cyr"/>
        <family val="1"/>
      </rPr>
      <t xml:space="preserve">; 
до 20% для </t>
    </r>
    <r>
      <rPr>
        <b/>
        <i/>
        <sz val="9"/>
        <color indexed="12"/>
        <rFont val="Times New Roman Cyr"/>
        <family val="1"/>
      </rPr>
      <t>ОКР "Магістр"</t>
    </r>
  </si>
  <si>
    <t xml:space="preserve">Проведення випускних екзаменів слухачів ННІ післядипломної освіти </t>
  </si>
  <si>
    <t xml:space="preserve"> 10 год. на всіх виконавців
 за кожні 10 000 грн.
</t>
  </si>
  <si>
    <t xml:space="preserve"> 50 год. за рік на всіх виконавців</t>
  </si>
  <si>
    <t>За 1 доповідь на всіх авторів 10 год.</t>
  </si>
  <si>
    <t>За 1 доповідь на всіх авторів 5 год.</t>
  </si>
  <si>
    <t xml:space="preserve">1 год. за 1 др. арк.
</t>
  </si>
  <si>
    <t>75 год. на всіх виконавців у рік створення</t>
  </si>
  <si>
    <t>2 год. за 1 захід на 1 учасника</t>
  </si>
  <si>
    <t>– ІІ місця</t>
  </si>
  <si>
    <t>– ІІІ місця</t>
  </si>
  <si>
    <t>40 год.</t>
  </si>
  <si>
    <t>30 год.</t>
  </si>
  <si>
    <t xml:space="preserve"> 7. Інші види робіт (не більше 50 % на рік).</t>
  </si>
  <si>
    <t>Створення наукового об’єкта, що становить національне надбання</t>
  </si>
  <si>
    <t xml:space="preserve">Підготовка призерів ІІ туру Всеукраїнського конкурсу студентських наукових робіт з природничих, технічних та гуманітарних наук
- за І місце
- за ІІ місце
- за ІІІ місце
</t>
  </si>
  <si>
    <t>8 год. на 1 день перебування делегації на всіх виконавців</t>
  </si>
  <si>
    <t>0,25 год. на 1 роботу (роботу перевіряє й приймає один науково-педагогічний працівник)</t>
  </si>
  <si>
    <t>6 год. для кожного науково-педагогічного працівника, який бере участь у поході(планується НПП кафедри фізичного виховання один раз за весь період навчання студента)</t>
  </si>
  <si>
    <t>6 год. в день, але не більше 100 год. на рік</t>
  </si>
  <si>
    <t>0,33 год. на 1 роботу (роботу перевіряє й приймає один науково-педагогічний працівник)</t>
  </si>
  <si>
    <t xml:space="preserve">Впровадження розробок у виробництво з опублікуванням матеріалів завершених наукових розробок у бюлетенях, збірниках </t>
  </si>
  <si>
    <t>Підготовка до видання проспекту "НУБіП України" (ін. мова)</t>
  </si>
  <si>
    <t>Розробка і видання типової програми дисципліни</t>
  </si>
  <si>
    <t>0,5 год. за 1 роботу</t>
  </si>
  <si>
    <t>Складання вперше завдань для вступних випробувань для ОКР „Магістр”</t>
  </si>
  <si>
    <t>10 год. за 1 комплект із 30 завдань на всіх авторів</t>
  </si>
  <si>
    <t>Щорічне оновлення завдань для проведення тестового контролю знань із змістового модуля навчальної дисципліни</t>
  </si>
  <si>
    <t>Підготовка до лекції для ОКР «Магістр»</t>
  </si>
  <si>
    <t>Підготовка до лекції для слухачів післядипломної освіти</t>
  </si>
  <si>
    <t>Підготовка до практичного, семінарського та індивідуального заняття для ОКР «Бакалавр»</t>
  </si>
  <si>
    <t>Підготовка до практичного, семінарського та індивідуального заняття для ОКР «Магістр»</t>
  </si>
  <si>
    <t>Підготовка до практичного, семінарського та індивідуального заняття для слухачів післядипломної освіти</t>
  </si>
  <si>
    <t>Підготовка до лабораторного заняття</t>
  </si>
  <si>
    <t>Підготовка до лекції для ОКР «Бакалавр»</t>
  </si>
  <si>
    <t>Назва кафедри</t>
  </si>
  <si>
    <t>НЗ</t>
  </si>
  <si>
    <t>Рецензування монографій</t>
  </si>
  <si>
    <t>Атестація наукової лабораторії (за наявності атестата)</t>
  </si>
  <si>
    <t>150 год. на всіх виконавців у рік</t>
  </si>
  <si>
    <t>Загальний коефіцієнт навантаження</t>
  </si>
  <si>
    <t>Коефіцієнт навантаження, що ґрунтуються на критеріях дослідницького університету</t>
  </si>
  <si>
    <t>Коефіцієнт навантаження</t>
  </si>
  <si>
    <t>Разом I</t>
  </si>
  <si>
    <t>Разом II</t>
  </si>
  <si>
    <t>Відпрацювання зі студентами практичних, семінарських та лабораторних занять, що були пропущенні без поважних причин</t>
  </si>
  <si>
    <t>1 година за 1 академічну годину</t>
  </si>
  <si>
    <t>10 год. керівнику науково-дослідної роботи студента</t>
  </si>
  <si>
    <t xml:space="preserve"> з підготовкою доповіді на конференцію                      - міжнародну                                                          - всеукраїнську</t>
  </si>
  <si>
    <t>50 год.</t>
  </si>
  <si>
    <t xml:space="preserve"> 6. Робота науково-педагогічних працівників, що ґрунтується на критеріях дослідницького університету</t>
  </si>
  <si>
    <t>5 год. на всіх виконавців у рік залучення</t>
  </si>
  <si>
    <t>Відкриття спеціальності у НУБіП України, за якою можна здійснювати підготовку кандидатів та/або докторів наук</t>
  </si>
  <si>
    <t>Одержання почесного звання України (указ Президента України від 29.06.2001 р. № 476/2001)</t>
  </si>
  <si>
    <t xml:space="preserve">Одержання вченого звання:
- доцент
- професор
</t>
  </si>
  <si>
    <t xml:space="preserve">
200 год.
400 год.
</t>
  </si>
  <si>
    <t xml:space="preserve">Будьте уважні при роботі з даною електронною формою! Дозволяється змінювати і очищати тільки незафарбовані клітинки. У випадку, якщо зліва від цього напису колір зміниться на червоний - перевірте дані, які були введені у стрічках 2, 3, 4 та 5  </t>
  </si>
  <si>
    <t>00.00.00</t>
  </si>
  <si>
    <t>Коефіцієнт навантаження
 (розділ 6)</t>
  </si>
  <si>
    <t>Коефіцієнт навантаження
 (розділ 7)</t>
  </si>
  <si>
    <t>Коефіцієнт навантаження
 (розділ 5)</t>
  </si>
  <si>
    <t>Коефіцієнт навантаження 
(розділ 4)</t>
  </si>
  <si>
    <t>Коефіцієнт навантаження 
(розділ 3)</t>
  </si>
  <si>
    <t>Коефіцієнт навантаження 
(розділ 2)</t>
  </si>
  <si>
    <t>Коефіцієнт навантаження
 (розділ 1)</t>
  </si>
  <si>
    <t>Петров П.П.</t>
  </si>
  <si>
    <r>
      <t xml:space="preserve">0,25 год. кожному членові комісії на одного вступника (кількість членів комісії на потік (групу) вступників - не більше трьох осіб) </t>
    </r>
    <r>
      <rPr>
        <b/>
        <i/>
        <sz val="9"/>
        <color indexed="12"/>
        <rFont val="Times New Roman Cyr"/>
        <family val="1"/>
      </rPr>
      <t xml:space="preserve">(За погодинної оплати в рейтинг НПП і форму № 56 не включається) </t>
    </r>
  </si>
  <si>
    <r>
      <t xml:space="preserve">0,25 год. кожному членові комісії  на одного вступника (слухача) (кількість членів комісії на потік (групу) - не більше трьох осіб) </t>
    </r>
    <r>
      <rPr>
        <b/>
        <i/>
        <sz val="9"/>
        <color indexed="12"/>
        <rFont val="Times New Roman Cyr"/>
        <family val="1"/>
      </rPr>
      <t xml:space="preserve">(За погодинної оплати в рейтинг НПП і форму № 56 не включається) </t>
    </r>
  </si>
  <si>
    <r>
      <t>диктант з мови та літератури</t>
    </r>
    <r>
      <rPr>
        <sz val="8"/>
        <rFont val="Times New Roman Cyr"/>
        <family val="1"/>
      </rPr>
      <t xml:space="preserve"> -    1 год. для проведення екзамену на потік (групу) вступників (слухачів); 0,33 год. на перевірку однієї роботи; 
</t>
    </r>
    <r>
      <rPr>
        <b/>
        <i/>
        <sz val="9"/>
        <color indexed="12"/>
        <rFont val="Times New Roman Cyr"/>
        <family val="1"/>
      </rPr>
      <t>з інших дисциплін</t>
    </r>
    <r>
      <rPr>
        <sz val="8"/>
        <rFont val="Times New Roman Cyr"/>
        <family val="1"/>
      </rPr>
      <t xml:space="preserve"> - 3 год. для проведення екзамену на потік (групу) вступників (слухачів); 0,5 год. на перевірку однієї роботи; 
</t>
    </r>
    <r>
      <rPr>
        <b/>
        <i/>
        <sz val="9"/>
        <color indexed="12"/>
        <rFont val="Times New Roman Cyr"/>
        <family val="1"/>
      </rPr>
      <t>тестових</t>
    </r>
    <r>
      <rPr>
        <sz val="8"/>
        <rFont val="Times New Roman Cyr"/>
        <family val="1"/>
      </rPr>
      <t xml:space="preserve"> - до 3 год. для проведення тестування на потік (групу) вступників (слухачів); 0,2 год. на перевірку однієї роботи;(кількість членів комісії на потік (групу) для всіх видів вступних (випускних) випробувань - не більше двох осіб; роботу перевіряє один член комісії) </t>
    </r>
    <r>
      <rPr>
        <b/>
        <i/>
        <sz val="9"/>
        <color indexed="12"/>
        <rFont val="Times New Roman Cyr"/>
        <family val="1"/>
      </rPr>
      <t xml:space="preserve">(За погодинної оплати в рейтинг НПП і форму № 56 не включається) </t>
    </r>
  </si>
  <si>
    <r>
      <t xml:space="preserve">0,15 год. на кожну роботу, що перевіряється (вибірковій  перевірці підлягає  до 10% робіт від їх загальної кількості) </t>
    </r>
    <r>
      <rPr>
        <b/>
        <i/>
        <sz val="9"/>
        <color indexed="12"/>
        <rFont val="Times New Roman Cyr"/>
        <family val="1"/>
      </rPr>
      <t xml:space="preserve">(За погодинної оплати в рейтинг НПП і форму № 56 не включається) </t>
    </r>
  </si>
  <si>
    <r>
      <t>вступний екзамен - 2 год. на потік (групу);</t>
    </r>
    <r>
      <rPr>
        <strike/>
        <sz val="8"/>
        <rFont val="Times New Roman Cyr"/>
        <family val="1"/>
      </rPr>
      <t xml:space="preserve">
</t>
    </r>
    <r>
      <rPr>
        <sz val="8"/>
        <rFont val="Times New Roman Cyr"/>
        <family val="1"/>
      </rPr>
      <t xml:space="preserve">семестровий екзамен - 2 год. на академічну групу;
державний екзамен - 2 год. на академічну (екзаменаційну) групу з кожної дисципліни, що входить до програми державного екзамену </t>
    </r>
    <r>
      <rPr>
        <b/>
        <i/>
        <sz val="9"/>
        <color indexed="12"/>
        <rFont val="Times New Roman Cyr"/>
        <family val="1"/>
      </rPr>
      <t xml:space="preserve">(За погодинної оплати в рейтинг НПП і форму № 56 не включається) </t>
    </r>
  </si>
  <si>
    <r>
      <t>6 год. за робочий день на групу (</t>
    </r>
    <r>
      <rPr>
        <b/>
        <sz val="8"/>
        <rFont val="Times New Roman Cyr"/>
        <family val="0"/>
      </rPr>
      <t>за умов дотримання вимог техніки безпеки)</t>
    </r>
  </si>
  <si>
    <t>Керівництво стажуванням науково-педагогічних працівників і керівників спеціалістів, фахівців АПК на кафедрах університету (за наказом ректора)</t>
  </si>
  <si>
    <r>
      <rPr>
        <b/>
        <sz val="8"/>
        <rFont val="Times New Roman Cyr"/>
        <family val="0"/>
      </rPr>
      <t xml:space="preserve">За умови передачі друкованих видань словників, довідників (не менше 5 прим.) та їх електронних копій до наукової бібліотеки НУБіП України </t>
    </r>
    <r>
      <rPr>
        <sz val="8"/>
        <rFont val="Times New Roman Cyr"/>
        <family val="1"/>
      </rPr>
      <t xml:space="preserve">
5 год. за 1 др. арк. на всіх авторів
</t>
    </r>
  </si>
  <si>
    <t xml:space="preserve">Наукові доповіді на міжнародних конференціях, симпозіумах, семінарах за умови виїзду за кордон:
- на пленарному засіданні (за наявності доповіді в програмі конференції)
</t>
  </si>
  <si>
    <t xml:space="preserve">За 1 доповідь на всіх авторів:
50 год.
</t>
  </si>
  <si>
    <t>- на секціях (за наявності доповіді в програмі конференції)</t>
  </si>
  <si>
    <t>20 год</t>
  </si>
  <si>
    <t>Наукові доповіді на міжнародних та всеукраїнських конференціях, симпозіумах, семінарах на території України</t>
  </si>
  <si>
    <t>Наукові доповіді на вузівських конференціях, симпозіумах, семінарах</t>
  </si>
  <si>
    <t xml:space="preserve">Рецензування статей членами редколегій у фахових наукових виданнях університету (за наявності рецензій у відповідального секретаря наукового видання)
Рецензування статей
Рецензування статей в іноземних журналах, які входять до наукометричних баз даних Scopus, WoS
</t>
  </si>
  <si>
    <t xml:space="preserve">
3 год. за 1 др. арк.
0,5 год. за статтю
20 год. за статтю англомовну
10 год. за статтю українською та російською мовами
</t>
  </si>
  <si>
    <t>Рецензування дисертацій у разі розгляду на кафедрі</t>
  </si>
  <si>
    <t>Рецензування дисертацій у разі розгляду на науково-технічній/науковій раді НДІ/факультету</t>
  </si>
  <si>
    <t xml:space="preserve">Створення нової наукової лабораторії за умови її паспортизації, акредитації, сертифікації </t>
  </si>
  <si>
    <t>Створення навчально-виробничого та інноваційного підрозділу (за наказом ректора та  за наявності паспорта і умов виконання госпрозрахункового завдання)</t>
  </si>
  <si>
    <r>
      <t>Керівництво науково-дослідною роботою студентів:
- за умов залучення студента до виконання НДР</t>
    </r>
    <r>
      <rPr>
        <b/>
        <sz val="8"/>
        <rFont val="Times New Roman Cyr"/>
        <family val="0"/>
      </rPr>
      <t xml:space="preserve"> з оплатою праці студенті</t>
    </r>
    <r>
      <rPr>
        <sz val="8"/>
        <rFont val="Times New Roman Cyr"/>
        <family val="1"/>
      </rPr>
      <t>в;</t>
    </r>
  </si>
  <si>
    <r>
      <t>підготовкою роботи на міжвузівські студентські наукові конкурси:                     -</t>
    </r>
    <r>
      <rPr>
        <b/>
        <sz val="8"/>
        <rFont val="Times New Roman Cyr"/>
        <family val="0"/>
      </rPr>
      <t>за участь, які не зайняли призові місця</t>
    </r>
    <r>
      <rPr>
        <sz val="8"/>
        <rFont val="Times New Roman Cyr"/>
        <family val="1"/>
      </rPr>
      <t xml:space="preserve">
</t>
    </r>
  </si>
  <si>
    <t xml:space="preserve">                                                                                                                                                                                                                                                                                                                                             5 год.</t>
  </si>
  <si>
    <t xml:space="preserve">за отримання:                                                                                           
– І місця
</t>
  </si>
  <si>
    <t>Керівництво студентським науковим гуртком за наказом ректора (за наявності річного звіту про роботу гуртка)</t>
  </si>
  <si>
    <t>20 год. на рік на 1 керівника</t>
  </si>
  <si>
    <r>
      <t>Членство в експертних радах МОН та інших профільних Міністерств України і</t>
    </r>
    <r>
      <rPr>
        <b/>
        <sz val="8"/>
        <rFont val="Times New Roman Cyr"/>
        <family val="0"/>
      </rPr>
      <t xml:space="preserve"> Національних Академій Наук</t>
    </r>
    <r>
      <rPr>
        <sz val="8"/>
        <rFont val="Times New Roman Cyr"/>
        <family val="1"/>
      </rPr>
      <t xml:space="preserve"> (за наявності документів про членство)</t>
    </r>
  </si>
  <si>
    <r>
      <t xml:space="preserve">Підготовка та видання науково-методичних і науково-виробничих рекомендацій, методик, настанов та інструкцій, які затверджені науково-технічною радою міністерств, відомств та інших установ для впровадження (у рік впровадження, </t>
    </r>
    <r>
      <rPr>
        <b/>
        <sz val="8"/>
        <rFont val="Times New Roman Cyr"/>
        <family val="0"/>
      </rPr>
      <t>за наявності двох рецензій, витягу із засідання вченої ради факультету або ННІ з рекомендацією до опублікування</t>
    </r>
    <r>
      <rPr>
        <sz val="8"/>
        <rFont val="Times New Roman Cyr"/>
        <family val="1"/>
      </rPr>
      <t xml:space="preserve">) </t>
    </r>
  </si>
  <si>
    <r>
      <rPr>
        <b/>
        <sz val="8"/>
        <rFont val="Times New Roman Cyr"/>
        <family val="0"/>
      </rPr>
      <t xml:space="preserve">За умови передачі друкованих науково-методичних і науково-виробничих рекомендацій, методик, настанов та інструкцій (не менше 3 прим.) та електронних копій до наукової бібліотеки НУБіП України </t>
    </r>
    <r>
      <rPr>
        <sz val="8"/>
        <rFont val="Times New Roman Cyr"/>
        <family val="1"/>
      </rPr>
      <t xml:space="preserve">
20 год. за 1 рекомендацію, методику, настанову, інструкцію на всіх авторів
</t>
    </r>
  </si>
  <si>
    <t>3. Навчально-науково-інноваційна діяльность, розвиток ВП НДГ НУБіП України та міжнародної діяльністі  (9 % на рік)</t>
  </si>
  <si>
    <t xml:space="preserve">Підготовка та видання нормативних документів (ДСТУ, ТУ та ін.) </t>
  </si>
  <si>
    <t>50 год. за 1 документ на всіх авторів</t>
  </si>
  <si>
    <t xml:space="preserve">10 год. за одну публікацію на всіх авторів </t>
  </si>
  <si>
    <t>Розробка та впровадження інноваційно-дослідницьких проектів стосовно введення роботи галузей ВП НДГ НУБіП України (за всіма напрямами)</t>
  </si>
  <si>
    <t>300 год. на всіх виконавців (за умови затвердження проектів та залучення інвесторів) у рік впровадження</t>
  </si>
  <si>
    <t xml:space="preserve">Участь у робочих комісіях на базі НДГ НУБіП України </t>
  </si>
  <si>
    <t>Отримання визнання навчальних або наукових програм чи структур (меморандумів, сертифікатів, угод)</t>
  </si>
  <si>
    <t xml:space="preserve">На всіх виконавців
 Меморандум, сертифікат – 200 год.
 Угода – 100 год.
</t>
  </si>
  <si>
    <t>Супровід іноземних делегацій (за наказом ректора та поданням відділу міжнародних зв’язків)</t>
  </si>
  <si>
    <t>Представництво в міжнародних організаціях (за наявності письмового підтвердження та за поданням відділу міжнародних зв’язків)</t>
  </si>
  <si>
    <t xml:space="preserve"> Представник – 25 год. на рік</t>
  </si>
  <si>
    <t>Наукове керівництво  студентами іноземних країн, аспірантами в рамках програм мобільності ("Еразмус Мундус", "Фулбрайт" та інших згідно наказу ректора)</t>
  </si>
  <si>
    <t xml:space="preserve">
10 год. за підготовку 1 студента на місяць
</t>
  </si>
  <si>
    <t>Організація програми перебування студентів іноземних країн, аспірантів, викладачів в рамках програм мобільності ("Еразмус Мундус", "Фулбрайт") та інших згідно наказу ректора</t>
  </si>
  <si>
    <t xml:space="preserve">
30 год на місяць
</t>
  </si>
  <si>
    <t xml:space="preserve">Складання НПП мовного тесту TOEFL, IELTC, DSH, TestDaF та ін. з високим (понад 80%) результатом </t>
  </si>
  <si>
    <t>100 год. у рік складання за наявності підтверджуючого сертифіката</t>
  </si>
  <si>
    <t>Координація міжнародних магістерських програм (AGRIMBA,IMRD, Master of Food and Agribusiness  тощо) - за наказом ректора</t>
  </si>
  <si>
    <t>50 год. у разі забезпечення участі не менш як 5 магістрів університету щорічно</t>
  </si>
  <si>
    <t>Участь НПП у міжнародних літніх школах, семінарах під патронатом МОН України, ЄС або університетів–партнерів НУБіП України (за наявності наказу ректора та підтверджуючого диплому чи сертифікату)</t>
  </si>
  <si>
    <t>6 год. на день, але не більше 40 год. на рік</t>
  </si>
  <si>
    <t xml:space="preserve">Підготовка та подання заявки на отримання фінансування: 
- за програмою ЄС ГОРИЗОНТ 2020 (за умови підтвердження прийняття заявки грантодавцем);
</t>
  </si>
  <si>
    <t xml:space="preserve">
100 год. за 1 заявку на у всіх учасників
</t>
  </si>
  <si>
    <t xml:space="preserve"> - від інших міжнародних організацій (за умови письмового підтвердження прийняття заявки грантодавцем)</t>
  </si>
  <si>
    <t xml:space="preserve">
50 год. за 1 заявку на всіх учасників
</t>
  </si>
  <si>
    <t>Підготовка та підписання угоди про «подвійні дипломи» з іноземними вузами-партнерами (за поданням відділу міжнародних зв’язків)</t>
  </si>
  <si>
    <t xml:space="preserve">100 год. на всіх виконавців у рік підписання угоди
Додатково:
20 год. за підготовку 1 студента 
(за умови отримання диплому)
</t>
  </si>
  <si>
    <r>
      <rPr>
        <b/>
        <sz val="8"/>
        <rFont val="Times New Roman Cyr"/>
        <family val="0"/>
      </rPr>
      <t xml:space="preserve">Робота уповноважених з якості:
- запровадження перевірки (аудиту) систем управління (менеджменту енергозбереження, екологічного менеджменту, соціальної відповідальності та ін.)
</t>
    </r>
    <r>
      <rPr>
        <sz val="8"/>
        <rFont val="Times New Roman Cyr"/>
        <family val="1"/>
      </rPr>
      <t xml:space="preserve">
Підготовка та видання методичних матеріалів із СМЯ:
- документи системи менеджменту якості (документовані процедури (ДП), робочі інструкції (РІ), положення про порядок дій (ППД)), які регламентують діяльність університету у сфері якості;
- документи перевірки (аудиту) систем управління (менеджменту енергозбереження, екологічного менеджменту, соціальної відповідальності та ін.)
</t>
    </r>
  </si>
  <si>
    <t xml:space="preserve">Робота у комісіях НУБіП України з розробки (за умов видання документу):
- базових навчальних планів, що розробляються вперше;
- моделі фахівця, ОКХ, ОПП
</t>
  </si>
  <si>
    <t xml:space="preserve">За фактичними затратами часу, але не більше (на навчальний рік на всіх виконавців):
30 год.
50 год.
</t>
  </si>
  <si>
    <t xml:space="preserve">Участь у конкурсах НУБіП України «Інформаційно-комунікаційні технології у навчальному процесі» (за наявності протоколу засідання журі конкурсу, наказу ректора та диплому)
- участь НПП у конкурсі;
- одержання призових місць 
- за 1 місце 
- за 2 місце 
- за  3 місце
</t>
  </si>
  <si>
    <t xml:space="preserve">За фактичними затратами часу, але не більше на навчальний рік:
3 год.
30 год. 
20 год. 
10 год. 
</t>
  </si>
  <si>
    <t xml:space="preserve">Робота у приймальній комісії ННІ/факультетів:
-відповідальний секретар;
-технічний секретар
</t>
  </si>
  <si>
    <t xml:space="preserve">
200 год.
150 год.
</t>
  </si>
  <si>
    <t>Робота відповідального від ННІ/факультету за організацію проведення та оцінювання відкритих лекцій членами робочої групи і студентами (за умови затвердження наказом ректора)</t>
  </si>
  <si>
    <t>2 год. за 1 відкриту лекцію (за умови подання в навчальний відділ не менше 3 анкет оцінювання членами робочої групи і 10 анкет – студентами)</t>
  </si>
  <si>
    <t xml:space="preserve">Виконання обов'язків секретаря кафедри 
Відповідальний за заповнення рейтингової електронної форми по кафедрі 
Відповідальний секретар рейтингової комісії ННІ/факультету
</t>
  </si>
  <si>
    <t>Робота відповідальної особи від кафедри (за наказом ректора) за зв'язок з науковою бібліотекою університету (за умови передачі до наукової бібліотеки таблиці книгозабезпеченості навчальних дисциплін)</t>
  </si>
  <si>
    <t xml:space="preserve">
0,2 год. за 1 навчальну дисципліну, що викладається на кафедрі
</t>
  </si>
  <si>
    <r>
      <t xml:space="preserve">Підготовка навчально-методичного комплексу з дисципліни, що введена в робочий навчальний план </t>
    </r>
    <r>
      <rPr>
        <b/>
        <i/>
        <sz val="9"/>
        <color indexed="56"/>
        <rFont val="Times New Roman Cyr"/>
        <family val="0"/>
      </rPr>
      <t>вперше</t>
    </r>
    <r>
      <rPr>
        <sz val="8"/>
        <rFont val="Times New Roman Cyr"/>
        <family val="1"/>
      </rPr>
      <t xml:space="preserve"> (для конкретної спеціальності або спецiалiзацiї)</t>
    </r>
    <r>
      <rPr>
        <b/>
        <sz val="8"/>
        <rFont val="Times New Roman Cyr"/>
        <family val="0"/>
      </rPr>
      <t xml:space="preserve"> із внесенням електронної версії на портал факультету, кафедри або ННІ</t>
    </r>
    <r>
      <rPr>
        <sz val="8"/>
        <rFont val="Times New Roman Cyr"/>
        <family val="1"/>
      </rPr>
      <t xml:space="preserve"> </t>
    </r>
  </si>
  <si>
    <t xml:space="preserve">За фактичними затратами часу, але не більше 20 год. на навчальний рік на всіх авторів </t>
  </si>
  <si>
    <t xml:space="preserve">3 год. на навчальний рік для НМК українською мовою;
5 год. на навчальний рік для НМК англійською мовою
</t>
  </si>
  <si>
    <t>30 год. на всіх авторів</t>
  </si>
  <si>
    <t xml:space="preserve">Рецензування підручників (навчальних посібників) (за наявності рецензії та після видання підручника або навчального посібника)
Проведення експертизи навчальної, наукової літератури, що подається для отримання рекомендації до друку членами експертних комісій, склад яких затверджено наказом ректора університету
</t>
  </si>
  <si>
    <t xml:space="preserve">1 год. за 1 ум. др. арк. на всіх рецензентів
1 год. за 1 ум. др. арк. на всіх членів експертної комісії 
</t>
  </si>
  <si>
    <t>Переклад навчальних та наукових видань на іноземну мову (за письмовим дорученням ректорату та після видання)</t>
  </si>
  <si>
    <t>30 год. за 1 ум. др. арк.</t>
  </si>
  <si>
    <r>
      <t>Підготовка та видання вперше методичних матеріалів (згідно плану видань, затвердженого проректором з навчальної і виховної роботи) до: 
-</t>
    </r>
    <r>
      <rPr>
        <b/>
        <sz val="8"/>
        <rFont val="Times New Roman Cyr"/>
        <family val="0"/>
      </rPr>
      <t xml:space="preserve"> лекційних</t>
    </r>
    <r>
      <rPr>
        <sz val="8"/>
        <rFont val="Times New Roman Cyr"/>
        <family val="1"/>
      </rPr>
      <t xml:space="preserve">, семінарських, практичних, лабораторних занять;
- курсових проектів (робіт);
- дипломних проектів (робіт);
- </t>
    </r>
    <r>
      <rPr>
        <b/>
        <sz val="8"/>
        <rFont val="Times New Roman Cyr"/>
        <family val="0"/>
      </rPr>
      <t>магістерських робіт</t>
    </r>
    <r>
      <rPr>
        <sz val="8"/>
        <rFont val="Times New Roman Cyr"/>
        <family val="1"/>
      </rPr>
      <t>;
- навчальних (виробничих) практик;
- самостійної роботи студентів,</t>
    </r>
    <r>
      <rPr>
        <b/>
        <sz val="8"/>
        <rFont val="Times New Roman Cyr"/>
        <family val="0"/>
      </rPr>
      <t xml:space="preserve"> у т.ч. заочної форми навчання</t>
    </r>
    <r>
      <rPr>
        <sz val="8"/>
        <rFont val="Times New Roman Cyr"/>
        <family val="1"/>
      </rPr>
      <t xml:space="preserve">
</t>
    </r>
    <r>
      <rPr>
        <b/>
        <sz val="8"/>
        <rFont val="Times New Roman Cyr"/>
        <family val="0"/>
      </rPr>
      <t>Перевидання вищевказаних</t>
    </r>
    <r>
      <rPr>
        <sz val="8"/>
        <rFont val="Times New Roman Cyr"/>
        <family val="1"/>
      </rPr>
      <t xml:space="preserve"> методичних матеріалів 
</t>
    </r>
  </si>
  <si>
    <r>
      <t xml:space="preserve">Підготовка та видання методичних матеріалів (згідно плану видань, затвердженого проректором з навчальної і виховної роботи) з навчальних дисциплін іноземною мовою (крім НПП кафедр іноземних мов)
</t>
    </r>
    <r>
      <rPr>
        <b/>
        <sz val="8"/>
        <rFont val="Times New Roman Cyr"/>
        <family val="0"/>
      </rPr>
      <t>Перевидання</t>
    </r>
    <r>
      <rPr>
        <sz val="8"/>
        <rFont val="Times New Roman Cyr"/>
        <family val="1"/>
      </rPr>
      <t xml:space="preserve"> методичних матеріалів з навчальних дисциплін іноземною мовою
</t>
    </r>
  </si>
  <si>
    <t xml:space="preserve">Адміністрування навчального порталу ННІ/факультету (за наказом ректора) </t>
  </si>
  <si>
    <t>Проведення майстер-класів для завідувачів кафедр та НПП з впровадження інформаційно-комунікаційних технологій навчання (за наказом ректора)</t>
  </si>
  <si>
    <t>4 год. за 1 день майстер-класу – тренерам, але не більше 40 год. на рік</t>
  </si>
  <si>
    <t>Систематичне використання студентами та НПП сертифікованого електронного навчального курсу на базі платформи дистанційного навчання Moodle у навчальному процесі (за поданням декана факультету інформаційних технологій)</t>
  </si>
  <si>
    <t xml:space="preserve">20 год. на 1 академічну групу за 1 кредит ЕСТS за семестр на всіх авторів
за наявності:
- прикріпленого НМК до анотації курсу;
- поділу зарахованих на курс студентів на групи відповідно до списків академічних груп.
Години нараховуються наступним чином:
- за наявності зареєстрованих студентів по групах – 5 год.
- за наявності результатів тестування студентів – 5 год.
- за наявності ведення викладачем журналу оцінювання (виставлення оцінок за всі види робіт) – 5 год.
- за наявності перевірки та коментування викладачем самостійних, лабораторних (практичних, семінарських) робіт (відповідно до робочої програми), надісланих студентом у систему – 
5 год.
</t>
  </si>
  <si>
    <t>Робота із сертифікації електронних навчальних курсів (за наявності наказу ректора та протоколів засідань комісії)</t>
  </si>
  <si>
    <t xml:space="preserve">2 год. за 1 засідання, але не більше 20 год. на рік – кожному члену комісії;
2 год. за висновок, але не більше 20 год. на рік – експерту
</t>
  </si>
  <si>
    <t>Створення електронного навчального посібника за вимогами МОН України</t>
  </si>
  <si>
    <t>100 год. за ЕНК</t>
  </si>
  <si>
    <t>Внесення до інституційного репозиторію та електронної бібліотеки електронних освітніх ресурсів, електронних версій власних методичних розробок та опублікованих наукових статей, електронних образів унікальних друкованих видань: авторам</t>
  </si>
  <si>
    <t>2 год. за 1 матеріал</t>
  </si>
  <si>
    <t>Відповідальним від ННІ/факультету за розміщення в репозиторії повнотекстових магістерських робіт та інших видань і публікацій (за наказом ректора)</t>
  </si>
  <si>
    <r>
      <t>Оновлення інформації на сайтах НУБіП та інформаційному табло за</t>
    </r>
    <r>
      <rPr>
        <b/>
        <sz val="8"/>
        <rFont val="Times New Roman Cyr"/>
        <family val="0"/>
      </rPr>
      <t xml:space="preserve"> критеріями науково-методичного центру аграрної освіти Міністерства аграрної політики та продовольства України (за поданням декана факультету інформаційних технологій згідно з наказом ректора)</t>
    </r>
  </si>
  <si>
    <t>до 20 год. на рік – відповідальному від ННІ та факультету виконавцям</t>
  </si>
  <si>
    <t>Складання вперше завдань для проведення тестового контролю знань із змістового модуля навчальної дисципліни до закінчення навчального року</t>
  </si>
  <si>
    <t xml:space="preserve">3 год. на 1 комплект із 30 завдань на 
1 модуль (не більше 4 модулів) на всіх авторів 
</t>
  </si>
  <si>
    <t>Складання вперше білетів для проведення підсумкового контролю знань з навчальної дисципліни за кредитно-трансферною системою</t>
  </si>
  <si>
    <t>10 год. за 1 комплект із 30 білетів на всіх авторів (у кожному білеті комбінація з екзаменаційних запитань і тестових завдань різних типів)</t>
  </si>
  <si>
    <t>Складання вперше кваліфікаційних завдань (тестів) для Державного екзамену</t>
  </si>
  <si>
    <t xml:space="preserve">Підготовка індивідуальних  
 завдань для розрахункової роботи з дисципліни, що введена в робочий навчальний план вперше для певної спеціальності
</t>
  </si>
  <si>
    <t xml:space="preserve">10 год. за 1 пакет із 30 завдань </t>
  </si>
  <si>
    <t>2 год. за 1 комплект із 30 завдань на всіх авторів (не більше 4 комплектів)</t>
  </si>
  <si>
    <t>Щорічне оновлення білетів для проведення підсумкового контролю знань з навчальної дисципліни за кредитно-трансферною системою</t>
  </si>
  <si>
    <t>2 год. за 1 комплект із 30 білетів на всіх авторів (у кожному білеті комбінація з екзаменаційних запитань і тестових завдань різних типів)</t>
  </si>
  <si>
    <t>Щорічне оновлення кваліфікаційних завдань (тестів) для Державного екзамену</t>
  </si>
  <si>
    <t>2 год. за 1 комплект із 30 завдань на всіх авторів</t>
  </si>
  <si>
    <t xml:space="preserve">1 год. за 1 годину лекції, яка читається перший рік
2 год. за 1 годину лекції, яка читається перший рік іноземною мовою
0,5 год. за 1 годину лекції, яка читається не перший рік
</t>
  </si>
  <si>
    <t xml:space="preserve">1,25 год. за 1 годину лекції, яка читається перший рік
2,25 год. за 1 годину лекції, яка читається перший рік іноземною мовою
0,75 год. за 1 годину лекції, яка читається не перший рік 
</t>
  </si>
  <si>
    <t xml:space="preserve">1,25 год. за 1 годину лекції, яка читається перший рік
0,75 год. за 1 годину лекції, яка читається не перший рік
</t>
  </si>
  <si>
    <t>0,15 год. за 1 годину занять</t>
  </si>
  <si>
    <t>0,2 год. за 1 годину занять</t>
  </si>
  <si>
    <t>0,1 год. за 1 годину занять</t>
  </si>
  <si>
    <t xml:space="preserve"> Постановка нової лабораторної роботи з обладнанням робочого місця технологічним, хімічним, технічним устаткуванням або програмним продуктом для ПК (за умов атестації навчальним відділом до 1 грудня у звітному році)</t>
  </si>
  <si>
    <t>10 год. на всіх авторів за наявності виданого методичного забезпечення</t>
  </si>
  <si>
    <t>Технічний супровід атестованої навчальної лабораторії (відповідальний за лабораторію) технічне спрямування з використанням сучасних діючих машин, пристроїв і вимірювальних приладів для проведення лабораторних занять</t>
  </si>
  <si>
    <t>30 год. на навчальний рік для працівника, який згідно з рішенням кафедри є відповідальним за функціонування лабораторії (за наявності методичного забезпечення)</t>
  </si>
  <si>
    <t>Технічний супровід атестованої навчальної лабораторії (відповідальний за лабораторію) технологічне спрямування з використанням ветеринарних препаратів, хімічних речовин, зразків насіння та плодів, гербаріїв, мікроскопів тощо для проведення лабораторних занять</t>
  </si>
  <si>
    <t>15 год. на навчальний рік для працівника, який згідно з рішенням кафедри є відповідальним за функціонування лабораторії (за наявності методичного забезпечення)</t>
  </si>
  <si>
    <t>Підготовка до видання проспекту "НУБіП України" (укр. мова) за дорученням ректорату</t>
  </si>
  <si>
    <t>За 1 ум. др. арк. на всіх авторів 20 год.</t>
  </si>
  <si>
    <t>Підготовка до видання буклету "ННІ …, НДІ…, факультет…"</t>
  </si>
  <si>
    <t xml:space="preserve">5 год. за одне видання на всіх авторів </t>
  </si>
  <si>
    <t>Підготовка до видання буклету "Кафедра..."</t>
  </si>
  <si>
    <t>5 год. за одне видання на всіх авторів</t>
  </si>
  <si>
    <t>Підвищення кваліфікації в ННІ післядипломної освіти або на гуманітарно-педагогічному факультеті НУБіП України із звільненням від проведення занять</t>
  </si>
  <si>
    <t xml:space="preserve">Підвищення кваліфікації в ННІ післядипломної освіти або на гуманітарно-педагогічному факультеті НУБіП України без відриву від основної роботи (за наказом ректора)
В т.ч. за підвищення кваліфікації з володіння іноземними мовами
</t>
  </si>
  <si>
    <t>10 год. за місяць перебування на підвищенні кваліфікації (за умов отримання сертифікату та наявності затвердженого звіту, але не більше 40 год. за 1 захід)</t>
  </si>
  <si>
    <t>Участь у роботі науково-методичних семінарів, які організовуються під егідою Міністерства освіти і науки України (за наказом ректора)</t>
  </si>
  <si>
    <t>3 год. за один семінар (за наявності підтверджуючих документів)</t>
  </si>
  <si>
    <r>
      <t xml:space="preserve">Участь у підготовці та проведенні Всеукраїнських студентських олімпіад: 
</t>
    </r>
    <r>
      <rPr>
        <b/>
        <i/>
        <sz val="9"/>
        <color indexed="30"/>
        <rFont val="Times New Roman Cyr"/>
        <family val="0"/>
      </rPr>
      <t xml:space="preserve">  І етапу:</t>
    </r>
    <r>
      <rPr>
        <sz val="8"/>
        <rFont val="Times New Roman Cyr"/>
        <family val="1"/>
      </rPr>
      <t xml:space="preserve">
- підготовка завдань        
-перевірка завдання учасника
</t>
    </r>
  </si>
  <si>
    <t xml:space="preserve">За поданням оргкомітету НУБіП України з проведення студентських олімпіад відповідно до наказу ректора
20 год. за комплект завдань із 30 варіантів на всіх авторів (членів жюрі)
0,5 год. за одну роботу на двох перевіряючих (членів журі)
</t>
  </si>
  <si>
    <t xml:space="preserve">
За поданням оргкомітету НУБіП України з проведення студентських олімпіад відповідно до наказу ректора:
20 год. за комплект завдань із 30 варіантів на всіх авторів (членів журі)
0,33 год. за одну роботу кожному з трьох перевіряючих (членів журі)
до 30 год. (згідно Положення МОН України)
</t>
  </si>
  <si>
    <t xml:space="preserve">Виконання обов’язків вихователя у гуртожитку (за наказом ректора):
 – сприяння в організації культурно-масових заходів у гуртожитку; 
- сприяння в організації спортивно-масових заходів у гуртожитку; 
- організація зустрічей щодо пропаганди здорового способу життя;
- організація зустрічей щодо профілактики девіантної поведінки мешканців гуртожитку;
- організаційна робота (участь у нарадах органів студентського самоврядування гуртожитку);
- участь у перевірках дотримання правил внутрішнього розпорядку у гуртожитку
</t>
  </si>
  <si>
    <t>За фактичними затратами часу, але не більше 130 год. на навчальний рік за проведення конкретних виховних заходів у гуртожитку (години, від 0 і до максимально можливого показника, нараховуються за наявності звіту, погодженого із завідувачем гуртожитку, директором ННЦ виховної роботи та соціального розвитку та затвердженого проректором з навчальної і виховної роботи)</t>
  </si>
  <si>
    <t xml:space="preserve">Проведення наставниками академічних груп культурно-виховної роботи:
– здійснення заходів, спрямованих на формування колективу студентського курсу та групи;
– всебічне вивчення особистості студента його психофізіологічних особливостей та проведення на цій основі індивідуальної виховної роботи;
– проведення організаційно-виховних годин;
– сприяння в організації змістовного дозвілля студентів, забезпечення їх залучення у різні форми самореалізації відповідно до здібностей та інтересів кожного, як під час теоретичного, так і практичного навчання у науково-дослідних господарствах;
– здійснення контролю за дотриманням студентами правил проживання у гуртожитках, відповідальність перед деканатом та ректоратом за грубі порушення дисципліни, вчинені студентами підопічних груп;
- контроль за успішністю студентів академічної групи та якістю їх навчання;
– допомога у формуванні, з подальшим погодженням, академічного рейтингу студентів академічної групи 
</t>
  </si>
  <si>
    <t>За фактичними затратами часу, але не більше 100 год. на навчальний рік (години від 0 і до максимально можливого показника нараховуються за наявності плану роботи та звіту про її виконання, викладених у журналі наставника, який затверджений деканом факультету/директором ННІ і директором ННЦ виховної роботи та соціального розвитку та на підставі анкетування студентів академічної групи щодо ефективності роботи наставника)</t>
  </si>
  <si>
    <t>Проведення виховної роботи наставників із студентами іноземних країн за умов відсутності порушень</t>
  </si>
  <si>
    <t>За фактичними затратами часу, але не більше 100 год. на навчальний рік (години від 0 і до максимально можливого показника нараховуються -за наявності плану роботи та звіту про її виконання, викладених у журналі наставника, який затверджений деканом факультету і директором ННЦ виховної роботи та соціального розвитку)</t>
  </si>
  <si>
    <t>Навчання наставників академічних груп на науково-методичному семінарі з теорії і практики виховання студентів із підготовкою випускної кваліфікаційної роботи (згідно з наказом ректора)</t>
  </si>
  <si>
    <t>За фактичним часом участі у роботі семінару, але не більше 20 год. на навчальний рік</t>
  </si>
  <si>
    <t>Виконання на громадських засадах обов’язків заступників деканів/директорів з виховної роботи</t>
  </si>
  <si>
    <t>За фактичними затратами часу, але не більше 200 год. на навчальний рік на проведення конкретних виховних заходів на ННІ/факультеті (при наявності звіту, погодженого із директором ННІ/деканом факультету, директором ННЦ виховної роботи та соціального розвитку та затвердженого проректором з навчальної і виховної роботи)</t>
  </si>
  <si>
    <t xml:space="preserve">Робота керівника структури офіційних громадських (профспілкових) організацій (за умов не отримання заробітної плати на посаді керівника) на рівні:
- університету
- ННІ, факультету
- кафедри
</t>
  </si>
  <si>
    <t xml:space="preserve">
до 60 год.
до 30 год.
до 5 год.
за навчальний рік за наявності звіту, затвердженого головою первинної профспілкової організації НУБіП України
</t>
  </si>
  <si>
    <t>Виконання обов'язків керівника студентського клубу за інтересами, спортивної секції (за наказом ректора)</t>
  </si>
  <si>
    <t xml:space="preserve">За фактичними затратами часу, але не більше 60 год. на навчальний рік (з розрахунку 30 навчальних тижнів по 2 години занять в тиждень), якщо кількість учасників не менше 10-ти осіб;
За умов наявності плану роботи та звіту про його виконання, погодженого директором ННЦ виховної роботи та соціального розвитку та затверджених проректором з навчальної і виховної роботи
</t>
  </si>
  <si>
    <t>Робота відповідального за виховну роботу зі студентами, які перебувають на навчальній практиці або роботах у навчально-дослідних господарствах НУБіП України (для НПП, які цілодобово перебувають на практиці зі студентами згідно з наказом ректора)</t>
  </si>
  <si>
    <t xml:space="preserve">За фактичними затратами часу, але не більше 6 год. на день на одну групу на період відрядження із врахуванням результатів проведеної роботи, викладених у звіті і затверджених керівником господарства та директором ННІ/деканом факультету (за умов відсутності порушень) </t>
  </si>
  <si>
    <t xml:space="preserve">Організація НПП творчих вечорів, концертів, фестивалів, вікторин та інших культурно-масових заходів (крім викладачів кафедри культурології) на рівні:
- факультету/ННІ/ університету
- за межами університету, мета якого підвищення іміджу університету
</t>
  </si>
  <si>
    <t xml:space="preserve">За фактичними затратами часу, але не більше 60 год. на одну особу на навчальний рік. За умов наявності сценарію заходу, погодженого з директором ННІ/деканом факультету, директором ННЦ виховної роботи та соціального розвитку, затвердженого проректором з навчальної і виховної роботи та наявності фото- підтвердження, розміщеного на сайті університету;
Організаторам на всіх за один захід:
20 год. 
30 год. 
</t>
  </si>
  <si>
    <t xml:space="preserve">Організація творчих вечорів, концертів, фестивалів, вікторин та інших культурно-масових заходів викладачами кафедри культурології, закріпленими за певними ННІ, факультетами університету (за наказом ректора) на рівні:
- ННІ/факультету
- університету 
- за межами університету, мета якого підвищення іміджу університету
</t>
  </si>
  <si>
    <t xml:space="preserve">За фактичними затратами часу, але не більше 150 год. на одну особу за навчальний рік. За умов наявності сценарію заходу, погодженого з директором ННІ/деканом факультету, директором ННЦ виховної роботи та соціального розвитку, затвердженого проректором з навчальної і виховної роботи та фото- підтвердженням, розміщеним на сайті університету;
За один захід:
20 год. 
30 год. 
50 год
</t>
  </si>
  <si>
    <t>Підготовка студента-учасника Міжнародних мистецьких та творчих фестивалів і конкурсів із безпосереднім виїздом за кордон</t>
  </si>
  <si>
    <t xml:space="preserve">10 год. за 1 студента
50 год. за колектив 
</t>
  </si>
  <si>
    <t xml:space="preserve">Особиста участь НПП у концертах, фестивалях, вікторинах та інших культурно-масових заходах на рівні:
- ННІ/факультету (за дорученням директора ННІ/декана факультету)
- університету (на наказом ректора)
- за межами університету, мета якого підвищення іміджу університету
</t>
  </si>
  <si>
    <t xml:space="preserve">За фактичними затратами часу, але не більше 30 год. на навчальний рік. За наявності доручення директора ННІ/декана факультету (керівника структурного підрозділу), наказу ректора університету і фото- підтвердження, розміщеного на сайті університету;
За один виступ:
2 год. 
4 год.
6 год.
</t>
  </si>
  <si>
    <t>Участь у журі мистецького заходу в поза- навчальний час на рівні університету</t>
  </si>
  <si>
    <t>За фактичними затратами часу, але не більше 3 год. за один захід та 36 год. на навчальний рік</t>
  </si>
  <si>
    <t xml:space="preserve">
1 місце – 8 год.
2 місце – 6 год.
3 місце – 4 год.
1 місце – 10 год.
2 місце – 7 год.
3 місце – 5 год. 
1 місце – 20 год.
2 місце – 15 год.
3 місце – 10 год
1 місце – 30 год.
2 місце – 20 год.
3 місце – 15 год.
1 місце – 50 год.
2 місце – 30 год.
3 місце – 20 год.
за умов наявності відповідних дипломів, грамот тощо та фото- підтвердження, розміщеного на сайті університету
</t>
  </si>
  <si>
    <t>Організація і проведення екскурсій, відвідування вистав, концертів та інших культурно-просвітницьких заходів та спортивних змагань (для НПП, які не є наставниками академічних груп)</t>
  </si>
  <si>
    <t xml:space="preserve">За фактичними затратами часу, але не більше 2 год. за один захід та не більше 20 год. на навчальний рік. 
За умов наявності фото- підтвердження, розміщеного на сайті університету 
</t>
  </si>
  <si>
    <t>Чергування у гуртожитку або навчальному корпусі (для НПП, які не є наставниками академічних груп) згідно із розпорядженням ректора чи директора ННІ/декана факультету</t>
  </si>
  <si>
    <t>За фактичними затратами часу, але не більше 2 год. за одне чергування та не більше 10 год. на навчальний рік</t>
  </si>
  <si>
    <t xml:space="preserve">За фактичними затратами часу, але не більше 3 год. за 1 участь </t>
  </si>
  <si>
    <t xml:space="preserve">Особиста участь  НПП  у спортивно-масових заходах:
- на рівні університету; 
- районних;
- міських або обласних;
- всеукраїнських;
- міжнародних
</t>
  </si>
  <si>
    <t xml:space="preserve">За фактичними затратами часу, але не більше 36 год. на навчальний рік. За поданням директора ННІ/декана факультету (керівника структурного підрозділу) і за наявності фото- підтвердження, розміщеного на сайті університету;
За один виступ  (фактичну участь у спортивно-масових заходах):
4 год.
6 год.
8 год. 
10 год.
25 год.
</t>
  </si>
  <si>
    <t xml:space="preserve">
На всіх тренерів відповідно до наказу НУБіП України про участь у змаганнях та копії диплому за перемогу:
1 місце – 139 год. 
2 місце – 100 год. 
3 місце – 80 год. 
1 місце – 80 год. 
2 місце – 60 год. 
3 місце – 40 год. 
1 місце – 30 год. 
2 місце – 20 год. 
3 місце – 10 год.
</t>
  </si>
  <si>
    <r>
      <rPr>
        <b/>
        <sz val="8"/>
        <rFont val="Times New Roman Cyr"/>
        <family val="0"/>
      </rPr>
      <t>Для командних видів спорту</t>
    </r>
    <r>
      <rPr>
        <sz val="8"/>
        <rFont val="Times New Roman Cyr"/>
        <family val="1"/>
      </rPr>
      <t xml:space="preserve">
Завоювання збірною командою НУБіП України призового місця на спортивних змаганнях:
- всеукраїнських;
- міських та обласних;
- районних </t>
    </r>
  </si>
  <si>
    <t xml:space="preserve">Викладачу-тренеру за кожне призове місце спортсмена секції або НПП в індивідуальних видах спорту (за умов наявності грамот):
1 місце – 25 год. 
2 місце – 20 год. 
3 місце – 15 год. 
1 місце – 15 год. 
2 місце – 12 год. 
3 місце – 9 год. 
1 місце – 10 год. 
2 місце – 8 год. 
3 місце – 6 год.
</t>
  </si>
  <si>
    <t xml:space="preserve">Підготовка студентів до участі у:
- всеукраїнських спортивних змаганнях;
- національних спортивних змаганнях (чемпіонати України, Універсіади України, чемпіонати України серед студентів);
- міжнародних спортивних змаганнях (Олімпійські ігри, чемпіонати Світу, Європи,  Всесвітні Універсіади, чемпіонати світу та Європи серед студентів)
</t>
  </si>
  <si>
    <t xml:space="preserve">Участь спортсмена секції в Олімпійських Іграх, чемпіонатах світу, Європи, Всесвітній Універсіаді, чемпіонатах світу та Європи серед студентів, юніорів у складі збірної команди України (на підставі наказу профільного Міністерства) </t>
  </si>
  <si>
    <t>Викладачу-тренеру, що підготував спортсмена (згідно з протоколами змагань) – 100 год. за кожний захід</t>
  </si>
  <si>
    <t xml:space="preserve">Підготовка студентів, які отримали нагороди, на:
 міжнародних спортивних змаганнях (Олімпійські ігри, чемпіонати Світу, Європи,  Всесвітні Універсіади, чемпіонати світу та Європи серед студентів)
</t>
  </si>
  <si>
    <t xml:space="preserve">Викладачу-тренеру, що підготував спортсмена за фактичними затратами часу, але не більше 225 год. на навчальний рік, за умов наявності медалей, кубків, грамот:
1 місце – 225 год. 
2 місце – 200 год. 
3 місце – 175 год.
</t>
  </si>
  <si>
    <t xml:space="preserve">Викладачу-тренеру (за наявності наказу про присвоєння та відповідного посвідчення) за кожного спортсмена:
200 год.
100 год.
50 год.
100 год.
100 год.
50 год.
</t>
  </si>
  <si>
    <t xml:space="preserve">Присвоєння спортивного звання НПП або студенту:
– майстер спорту України міжнародного класу;
– майстер спорту України;
– кандидат у майстри спорту України;
– національний суддя зі спорту;
– тренер вищої категорії;
– суддя першої категорії
</t>
  </si>
  <si>
    <t>Суддівство змагань (за дорученням ректорату) в позанавчальний час на рівні університету</t>
  </si>
  <si>
    <t>За фактичними затратами часу, але не більше 3 год. за одне суддівство та 36 год. за навчальний рік</t>
  </si>
  <si>
    <t>Робота відповідального по ННІ/факультету та структурним підрозділам (з числа НПП ННІ/факультету та структурних підрозділів) з організації спортивно-масової роботи серед викладачів і співробітників та підготовки команд до участі у Спартакіаді «Здоров’я»  (за наказом ректора)</t>
  </si>
  <si>
    <t xml:space="preserve">На навчальний рік:
- 75 год. за участь команд у 6 видах спорту;
- 50 год. за участь команд у 5 видах спорту;
- 25 год. за участь команд у 4 видах спорту
</t>
  </si>
  <si>
    <t xml:space="preserve">Завоювання збірною командою факультету/ ННІ чи структурного підрозділу призового місця у змаганнях Спартакіади «Здоров’я» на рівні університету:
– 1 місце
– 2 місце
– 3 місце
</t>
  </si>
  <si>
    <t xml:space="preserve">Кожному члену збірної команди факультету/ННІ чи структурного підрозділу згідно протоколів змагань та особистих грамот:
12 год.
10 год.
8 год.
</t>
  </si>
  <si>
    <t xml:space="preserve">Заступнику декана факультету/ директора ННІ з фізичного виховання (з числа НПП кафедри фізичного виховання, за наказом ректора); 
На навчальний рік:
- 100 год. 
- 80 год.
- 50 год. 
</t>
  </si>
  <si>
    <t xml:space="preserve">За організацію спортивно-масової роботи та підготовку команд до участі у Спартакіаді НУБІП України серед студентів за:
-участі команд у 15 видах спорту
-участі команд у 14-10 видах спорту
-участі команд у 9-7 видах спорту
</t>
  </si>
  <si>
    <t xml:space="preserve">За зайняте призове місце командою факультету/ННІ у спартакіаді НУБіП України серед студентів:
– 1 місце
– 2 місце
– 3 місце
</t>
  </si>
  <si>
    <t xml:space="preserve">Заступнику декана факультету/ директора ННІ з фізичного виховання (з числа НПП кафедри фізичного виховання, за наказом ректора);
Згідно протоколів змагань, грамот, кубків:
10 год.
8 год. 
6 год.
</t>
  </si>
  <si>
    <t>Супровід збірних команд університету, які приймають участь у спортивних змаганнях за межами університету без оформлення відряджень</t>
  </si>
  <si>
    <t>За фактичними затратами часу, але не більше 2 год. за один супровід та 60 год. за навчальний рік.</t>
  </si>
  <si>
    <t>Керівництво (консультування) дисертаційною роботою у разі прийнятті дисертації, виконаної і підготовленої у НУБіП України до розгляду на спеціалізовану вчену раду:
в установлений термін:
- докторською;
- кандидатською
поза установленим терміном:
- докторською;
- кандидатською</t>
  </si>
  <si>
    <t xml:space="preserve">За 1 др. арк. на всіх авторів:
3 год.
5 год.
2 год.
1 год.
</t>
  </si>
  <si>
    <r>
      <t>Опублікування монографії, довідника, словника, атласу, бібліографічного покажчика, тезауруса,</t>
    </r>
    <r>
      <rPr>
        <b/>
        <sz val="8"/>
        <rFont val="Times New Roman Cyr"/>
        <family val="0"/>
      </rPr>
      <t xml:space="preserve"> які отримували рекомендацію до друку в іншій установі, крім НУБіП України:</t>
    </r>
    <r>
      <rPr>
        <sz val="8"/>
        <rFont val="Times New Roman Cyr"/>
        <family val="1"/>
      </rPr>
      <t xml:space="preserve">
- монографії;
- монографії іноземною мовою у зарубіжних видавництвах; 
- тлумачного словника, бібліографічного покажчика, тезауруса, довідника (наукоємних продуктів);
- словника, атласу (наукоємних продуктів)
</t>
    </r>
  </si>
  <si>
    <r>
      <t xml:space="preserve">Опублікування статті:
- у фахових журналах та збірниках наукових праць за переліком  Департаменту атестації кадрів МОН України;
- за умови подання статті </t>
    </r>
    <r>
      <rPr>
        <b/>
        <sz val="8"/>
        <rFont val="Times New Roman Cyr"/>
        <family val="0"/>
      </rPr>
      <t>з перекладом на іноземну мову у фахові видання університету (за поданням відповідального секретаря наукового видання)</t>
    </r>
    <r>
      <rPr>
        <sz val="8"/>
        <rFont val="Times New Roman Cyr"/>
        <family val="1"/>
      </rPr>
      <t>;
– у разі підготовки статті у співавторстві зі студентами у фахових журналах та збірниках наукових праць за переліком  Департаменту атестації кадрів МОН України;
- за умови подання статті у співавторстві зі студентами</t>
    </r>
    <r>
      <rPr>
        <b/>
        <sz val="8"/>
        <rFont val="Times New Roman Cyr"/>
        <family val="0"/>
      </rPr>
      <t xml:space="preserve"> з перекладом на іноземну мову у фахові видання університету (за поданням відповідального секретаря наукового видання</t>
    </r>
    <r>
      <rPr>
        <sz val="8"/>
        <rFont val="Times New Roman Cyr"/>
        <family val="1"/>
      </rPr>
      <t xml:space="preserve">) 
</t>
    </r>
  </si>
  <si>
    <t>Обробка випусків наукових видань університету відповідальними секретарями для внесення їх у міжнародну наукометричну базу даних</t>
  </si>
  <si>
    <t>Публікації в наукових журналах, які мають імпакт-фактор та входять до наукометричних баз даних (вказати наукометричну базу, електронне посилання на статтю в цій базі та показник імпакт-фактору)</t>
  </si>
  <si>
    <t>50 год. за публікацію на всіх авторів</t>
  </si>
  <si>
    <t>Отримання Державної премії України в галузі науки і техніки або Державної премії імені Т. Шевченка</t>
  </si>
  <si>
    <t>2000 год. за 1 премію на всіх авторів</t>
  </si>
  <si>
    <t>Отримання молодими вченими державних премій, премій та грантів Президента України, премій Кабінету Міністрів України, премій Національної та галузевих академій наук України та премій і стипендій Верховної ради України</t>
  </si>
  <si>
    <t>750 год. на всіх виконавців</t>
  </si>
  <si>
    <t xml:space="preserve">Підготовка всеукраїнських науково-практичних конференцій з проблем вищої освіти і науки, проблем відповідних галузей та інших напрямів, які проведено на базі НУБіП України у звітному році (у т.ч. on-line) (за наказом ректора)
Підготовка всеукраїнських науково-практичних семінарів з проблем відповідних галузей та інших напрямів, які проведено на базі НУБіП України у звітному році (у т.ч. on-line) (за наказом ректора)
</t>
  </si>
  <si>
    <t>Створення наукового видання, що входить до переліку фахових видань, затвердженого Департаментом атестації кадрів МОН України</t>
  </si>
  <si>
    <t>400 год. на всіх виконавців у рік створення</t>
  </si>
  <si>
    <t>Залучення загальноосвітнього навчального закладу, що входить до навчально-наукових комплексів університету</t>
  </si>
  <si>
    <t xml:space="preserve"> Міжнародні виставки досягнень науково-технічного прогресу та освіти (за поданням відділу НТІ НДЧ):
 - за отримання медалі;
- за наявності диплома переможця або призера;
- за участь у підготовці та представленні експозиції НУБіП України
</t>
  </si>
  <si>
    <t xml:space="preserve">На всіх авторів за нагороду (незалежно від кількості експонатів):
100 год. 
40 год. 
10 год. на одну особу
</t>
  </si>
  <si>
    <t xml:space="preserve">
20 год. на всіх авторів (незалежно від кількості експонатів)
5 год. на одну особу (незалежно від кількості експонатів)
</t>
  </si>
  <si>
    <t xml:space="preserve">Залучення коштів спеціального фонду на особові рахунки навчально-науково-виробничих (інноваційних) підрозділів (без суми оплати праці та нарахувань на заробітну плату, що була виплачена відповідно до кошторису);
Забезпечення економії коштів шляхом надання послуг, виконання робіт, безоплатного залучення товарів (послуг) для базового закладу університету (за наявності підтверджуючих документів, актів виконаних робіт, актів оприбуткування) (без вартості матеріалів (послуг), що були придбані за кошти університету);
Залучення коштів до спеціального фонду НУБіП України за програмами науки за рахунок (без суми оплати праці та нарахувань на заробітну плату, що була виплачена відповідно до кошторису):
- виконання науково-дослідних робіт за госпдоговірною тематикою, отримання грантів;
- надання наукових послуг, заключення ліцензійних угод (за умови реєстрації договорів (угод) в НДЧ НУБіП України, за розподілом відповідального керівника
</t>
  </si>
  <si>
    <t xml:space="preserve">50 год. за одержані 10 000 грн. на всіх виконавців за наявності підтверджуючих документів
</t>
  </si>
  <si>
    <t xml:space="preserve">Розробка вперше електронного навчального курсу (ЕНК) на базі платформи дистанційного навчання Moodle (за умов сертифікації ЕНК відповідно до Положення про ЕНК);
Оновлення елементів сертифікованого електронного навчального курсу в комплексі на базі платформи дистанційного навчання Moodle у навчальному процесі (за поданням декана факультету інформаційних технологій)
</t>
  </si>
  <si>
    <t>Робота відповідального по ННІ/факультету з впровадження ІКТ у навчальний процес (за наказом ректора)</t>
  </si>
  <si>
    <t>50 год. на навчальний рік</t>
  </si>
  <si>
    <t xml:space="preserve">Закордонне відрядження НПП для проведення наукової та викладацької роботи;
Закордонне стажування НПП
</t>
  </si>
  <si>
    <t xml:space="preserve">Підготовка міжнародних науково-практичних конференцій з проблем вищої освіти і науки, проблем відповідних галузей та інших напрямів, які проведено на базі НУБіП України у звітному році (у т.ч. дистанційних) (за наказом ректора та за умов підтвердження статусу міжнародної науково-практичної конференції із залученням не менше 5 країн-учасниць)
Підготовка міжнародних науково-практичних семінарів з проблем відповідних галузей та інших напрямів, які проведено на базі НУБіП України у звітному році (у т.ч. дистанційних) (за наказом ректора та за умов підтвердження статусу міжнародного науково-практичного семінару)
Участь НПП в складі організаційних комітетів міжнародних конференцій, що проводяться за межами України, за умов, що університет є співорганізатором конференції
</t>
  </si>
  <si>
    <t xml:space="preserve">Підготовка студентів для участі у грантових програмах на отримання стипендій на навчання та стажування у закордонних вузах-партнерах </t>
  </si>
  <si>
    <t>40 год. за 1 студента за умови отримання гранту та наявності наказу на направлення на навчання (стажування)</t>
  </si>
  <si>
    <t xml:space="preserve">Підготовка студентів-учасників міжнародних наукових студентських олімпіад та конференцій (за наказом ректора): 
- за умов безпосередньої участі студента у заході з виїздом за кордон; 
 - за умов безпосередньої участі студента у заході з виїздом за кордон в країни СНД;
- дистанційних
</t>
  </si>
  <si>
    <t xml:space="preserve">Підготовка студентів-призерів міжнародних наукових студентських олімпіад та конференцій, мистецьких та творчих конкурсів (медалі, грамоти, дипломи) (за наказом ректора):
- за умов безпосередньої участі студента у заході з виїздом за кордон;
- за умов безпосередньої участі студента у заході з виїздом за кордон в країни СНД; 
- дистанційних
</t>
  </si>
  <si>
    <t xml:space="preserve">За 1 нагороду
50 год.
25 год.
20 год.
</t>
  </si>
  <si>
    <r>
      <t xml:space="preserve">
Підготовка та видання підручника з грифом</t>
    </r>
    <r>
      <rPr>
        <b/>
        <sz val="8"/>
        <rFont val="Times New Roman Cyr"/>
        <family val="0"/>
      </rPr>
      <t xml:space="preserve"> МОН/рішенням Вченої ради Університету</t>
    </r>
    <r>
      <rPr>
        <sz val="8"/>
        <rFont val="Times New Roman Cyr"/>
        <family val="1"/>
      </rPr>
      <t xml:space="preserve"> (у т.ч. електронних):
</t>
    </r>
    <r>
      <rPr>
        <b/>
        <sz val="8"/>
        <rFont val="Times New Roman Cyr"/>
        <family val="0"/>
      </rPr>
      <t>Підготовка та видання підручника іноземною мовою з грифом МОН/ рішенням Вченої ради Університету</t>
    </r>
    <r>
      <rPr>
        <sz val="8"/>
        <rFont val="Times New Roman Cyr"/>
        <family val="1"/>
      </rPr>
      <t xml:space="preserve">
</t>
    </r>
  </si>
  <si>
    <t>Ліцензування або акредитація спеціальностей, за якими здійснюється  підготовка спеціалістів, магістрів</t>
  </si>
  <si>
    <t xml:space="preserve">300 год. за ліцензування/акредитацію на всіх виконавців
</t>
  </si>
  <si>
    <t>3000 год. на всіх виконавців у рік створення</t>
  </si>
  <si>
    <t xml:space="preserve">Створення науково-навчального центру університету (за наказом МОН України)
Створення навчально-наукового, навчально-науково-інноваційного центру університету 
</t>
  </si>
  <si>
    <t>Підготовка і подання науково-інноваційного проекту до Наукового парку НУБіП України</t>
  </si>
  <si>
    <t>100 год. на всіх виконавців у рік відкриття</t>
  </si>
  <si>
    <t>Підготовка студентів учасників ІІ етапу Всеукраїнської студентської олімпіади</t>
  </si>
  <si>
    <t>10 год. за 1 студента</t>
  </si>
  <si>
    <t>Підготовка студентів учасників ІІ туру Всеукраїнського конкурсу студентських наукових робіт з природничих, технічних та гуманітарних наук МОН України</t>
  </si>
  <si>
    <t xml:space="preserve">Підготовка переможців Всеукраїнського конкурсу  студентських наукових робіт з природничих, технічних та гуманітарних наук МОН України:
 - за І місце
- за ІІ місце
- за ІІІ місце
</t>
  </si>
  <si>
    <t>300 год.</t>
  </si>
  <si>
    <t xml:space="preserve">Одержання звання державних академій наук України:
- академік; 
- член-кореспондент
</t>
  </si>
  <si>
    <t xml:space="preserve">
500 год.
250 год.
</t>
  </si>
  <si>
    <t xml:space="preserve">Головний редактор, заступник головного редактора, відповідальний редактор, заступник відповідального редактора, відповідальний секретар, заступник відповідального секретаря:
- університетського фахового збірника наукових праць (наукового журналу);
- фахового видання України (за переліком МОН України);
- видання, яке виходить за кордоном
Член редколегії, редакційної ради:
- університетського фахового збірника наукових праць (наукового журналу); 
- фахового видання України (за переліком МОН України);
- видання, яке виходить за кордоном
</t>
  </si>
  <si>
    <r>
      <t xml:space="preserve">
</t>
    </r>
    <r>
      <rPr>
        <b/>
        <sz val="8"/>
        <rFont val="Times New Roman Cyr"/>
        <family val="0"/>
      </rPr>
      <t>За кожний випуск 120</t>
    </r>
    <r>
      <rPr>
        <sz val="8"/>
        <rFont val="Times New Roman Cyr"/>
        <family val="1"/>
      </rPr>
      <t xml:space="preserve"> годин на всіх виконавців (крім членів редколегії, редакційної ради) за розподілом головного (заступника відповідального) редактора;
</t>
    </r>
    <r>
      <rPr>
        <b/>
        <sz val="8"/>
        <rFont val="Times New Roman Cyr"/>
        <family val="0"/>
      </rPr>
      <t>За кожний випуск 10 год.</t>
    </r>
    <r>
      <rPr>
        <sz val="8"/>
        <rFont val="Times New Roman Cyr"/>
        <family val="1"/>
      </rPr>
      <t xml:space="preserve">; 
</t>
    </r>
    <r>
      <rPr>
        <b/>
        <sz val="8"/>
        <rFont val="Times New Roman Cyr"/>
        <family val="0"/>
      </rPr>
      <t>За кожний випуск 20 год.</t>
    </r>
    <r>
      <rPr>
        <sz val="8"/>
        <rFont val="Times New Roman Cyr"/>
        <family val="1"/>
      </rPr>
      <t xml:space="preserve">; 
За кожний випуск:
2 год. (за умов рецензування статті та наявності рецензії);
1 год. (за умов рецензування статті та наявності рецензії);
5 год. (за умов рецензування статті та наявності рецензії)
</t>
    </r>
  </si>
  <si>
    <t xml:space="preserve">Науковий та технічний супровід:
- інформаційно-аналітичної системи електронного дорадництва в Україні;
- виробничих процесів у ВП НУБіП України
</t>
  </si>
  <si>
    <t>За фактичними витратами часу, але не більше 50 год. на рік на одного виконавця за наявності підтверджуючих документів</t>
  </si>
  <si>
    <t>Захист творчим колективом звання народного
- Підтвердження колективом звання «народний» (у рік підтвердження)</t>
  </si>
  <si>
    <t xml:space="preserve">На  всіх керівників:
300 год. 
150 год. </t>
  </si>
  <si>
    <r>
      <t>2 год. на одну групу слухачів в кількості 20-25 осіб</t>
    </r>
    <r>
      <rPr>
        <sz val="8"/>
        <color indexed="12"/>
        <rFont val="Times New Roman Cyr"/>
        <family val="0"/>
      </rPr>
      <t xml:space="preserve"> </t>
    </r>
    <r>
      <rPr>
        <b/>
        <i/>
        <sz val="8"/>
        <color indexed="12"/>
        <rFont val="Times New Roman Cyr"/>
        <family val="0"/>
      </rPr>
      <t>(За погодинної оплати в рейтинг НПП і форму № 56 не включається)</t>
    </r>
  </si>
  <si>
    <t xml:space="preserve">                                                                            5 год.                                                                   3 год.
</t>
  </si>
  <si>
    <r>
      <t xml:space="preserve">30 год. на навчальний рік
</t>
    </r>
    <r>
      <rPr>
        <b/>
        <sz val="8"/>
        <rFont val="Times New Roman Cyr"/>
        <family val="0"/>
      </rPr>
      <t>За умови:</t>
    </r>
    <r>
      <rPr>
        <sz val="8"/>
        <rFont val="Times New Roman Cyr"/>
        <family val="1"/>
      </rPr>
      <t xml:space="preserve">
- реєстрації на порталі всіх студентів ННІ/факультету; 
- систематичного оновлення блоку новин;
- наявності інформації про організацію навчального процесу (навчальний план, графік, розклад)
</t>
    </r>
  </si>
  <si>
    <t>Участь у міжнародних грантах, наукових та освітніх проектах і програмах, співвиконавцем яких є НУБІП України;
Отримання  міжнародного гранту, що передбачає виплату стипендій студентам, аспірантам та НПП</t>
  </si>
  <si>
    <r>
      <t xml:space="preserve">Участь у підготовці та проведенні Всеукраїнських студентських олімпіад: 
</t>
    </r>
    <r>
      <rPr>
        <b/>
        <i/>
        <sz val="9"/>
        <color indexed="30"/>
        <rFont val="Times New Roman Cyr"/>
        <family val="0"/>
      </rPr>
      <t xml:space="preserve">   ІІ етапу на базі НУБіП України: </t>
    </r>
    <r>
      <rPr>
        <sz val="8"/>
        <rFont val="Times New Roman Cyr"/>
        <family val="1"/>
      </rPr>
      <t xml:space="preserve">
-підготовка завдань                                                                                                                                                                                                                                                                                                                                                                                                                                                                                                                                                                                                                                                                                                      
-перевірка завдання учасника 
-робота відповідального секретаря робочого оргкомітету
</t>
    </r>
  </si>
  <si>
    <t>2 год. на академічну групу (диктант - 1 год.) та 0,5 год. на перевірку однієї роботи (кількість НПП, які проводять екзамен, - не менше двох. Розподіл навантаження між ними: 80% - лектору, 20% - другому НПП)</t>
  </si>
  <si>
    <t xml:space="preserve">Рецензування випускних робіт слухачів ННІ післядипломної освіти </t>
  </si>
  <si>
    <r>
      <t xml:space="preserve">3 год. на одну випускну роботу </t>
    </r>
    <r>
      <rPr>
        <b/>
        <i/>
        <sz val="9"/>
        <color indexed="12"/>
        <rFont val="Times New Roman Cyr"/>
        <family val="1"/>
      </rPr>
      <t xml:space="preserve">(За погодинної оплати в рейтинг НПП і форму № 56 не включається) </t>
    </r>
  </si>
  <si>
    <t>2 год. за 1 др.арк на всіх рецензентів</t>
  </si>
  <si>
    <t xml:space="preserve">Робота у комісіях міністерств, відомств, спеціалізованих секціях комітету з Державних премій України (згідно з наказом відповідного відомства):
– науково-методичних комісіях науково-педагогічних працівників напряму підготовки, науково-технічних/наукових комісіях;
– експертних радах;
– ДАК України;
– у вчених радах та комісіях НУБіП України, ННІ, факультету, науково-технічних радах НДІ, факультетів
</t>
  </si>
  <si>
    <t>3 год. за 1 засідання, але не більше 9 год. на рік</t>
  </si>
  <si>
    <t xml:space="preserve"> 5. Виховна та організаційна робота  (9 % на рік)</t>
  </si>
  <si>
    <r>
      <t xml:space="preserve">Одержання свідоцтва (власник НУБіП України) на:
- на сорти рослин, штами, лікарські препарати;
- на лінії і гібриди рослин;
- топографії інтегральних мікросхем;
- на службовий твір
- </t>
    </r>
    <r>
      <rPr>
        <b/>
        <sz val="8"/>
        <rFont val="Times New Roman Cyr"/>
        <family val="0"/>
      </rPr>
      <t>на базу даних, програму</t>
    </r>
  </si>
  <si>
    <t xml:space="preserve"> НДР за ініціативною тематикою:
 – науковий керівник, відповідальний виконавець та виконавці окремих розділів за умови державної реєстрації та наявності звітів, затверджених на науково-технічних /наукових  радах НДІ</t>
  </si>
  <si>
    <t>Виконання робіт НПП за 2014-2015 навчальний рік та 2015 календарний рік</t>
  </si>
  <si>
    <t xml:space="preserve">
0,25 год. на одну роботу (роботу перевіряє один науково-педаго-гічний працівник)
0,5 год. на одну роботу (роботу перевіряє один науково-педаго-гічний працівник)
2 год. на курсову роботу, у тому числі 0,25 год. кожному членові комісії на проведення захисту (кількість членів комісії - не більше трьох осіб)
3 год. на курсову роботу, у тому числі 0,33 год. кожному членові комісії на проведення захисту (кількість членів комісії - не більше трьох осіб)
3 год. на курсовий проект, у тому числі 0,33 год. кожному членові комісії на проведення захисту (кількість членів комісії - не більше трьох осіб)
4 год. на курсовий проект, у тому числі 0,33 год. кожному членові комісії на проведення захисту (кількість членів комісії - не більше трьох осіб)</t>
  </si>
  <si>
    <t>Керівництво і приймання (захист) індивідуальних завдань, передбачених навчальним планом: 
- рефератів, аналітичних оглядів, перекладів тощо  
- розрахункових, графічних, розрахунково-графічних робіт 
- курсових робіт із загально-освітніх навчальних дисциплін 
- курсових робіт із фахових навчальних дисциплін
- курсових проектів із загально-інженерних навчальних дисциплін
- курсових проектів із фахових навчальних дисциплін</t>
  </si>
  <si>
    <t>До 25 год. на одного студента, у тому числі: по 0,5 год. голові та кожному членові ДЕК; до 20,5 год. керівнику і консультантам; до 2 год. рецензенту (кількість членів ДЕК - не більше чотирьох осіб; в окремих випадках кількість членів ДЕК може бути збільшена до шести осіб).За  одним керівником закріплюється до 8 випускників на навчальний рік</t>
  </si>
  <si>
    <t>До 40 год. на одного студента, у тому числі: по 0,5 год. голові та кожному членові ДЕК; до 33,5 год. керівнику і консультантам; до 4 год. рецензентам (кількість членів ДЕК - не більше чотирьох осіб; в окремих випадках кількість членів ДЕК може бути збільшена до шести осіб).За  одним керівником закріплюється до 5 студентів магістратури на навчальний рік</t>
  </si>
  <si>
    <r>
      <t xml:space="preserve">6 год. на одного стажиста, але не більше 240 год. в межах загального обсягу відпрацювання навчального навантаження на погодинній основі </t>
    </r>
    <r>
      <rPr>
        <b/>
        <i/>
        <sz val="9"/>
        <color indexed="12"/>
        <rFont val="Times New Roman Cyr"/>
        <family val="0"/>
      </rPr>
      <t>(За погодинної оплати в рейтинг НПП і форму № 56 не включається)</t>
    </r>
  </si>
  <si>
    <t xml:space="preserve"> НДР за державною тематикою: 
науковий керівник, відповідальний виконавець, виконавці окремих розділів
 (за розподілом керівника НДР)</t>
  </si>
  <si>
    <t>Перевидання словників, довідників (наукоємних продуктів, у рік перевидання, за умов рецензування членами експертної комісії (згідно положення про наукові видання Університету)</t>
  </si>
  <si>
    <t xml:space="preserve">30 год. за 1 докторську дисертацію (на всіх рецензентів)
20 год. за 1 кандидатську дисертацію (на всіх рецензентів)
</t>
  </si>
  <si>
    <t>40 год. за 1 докторську дисертацію (на всіх рецензентів)                                    20 год. за 1 кандидатську дисертацію (на всіх рецензентів)</t>
  </si>
  <si>
    <t>3 год. за 1 засідання, але не більше 30 год. за календарний рік</t>
  </si>
  <si>
    <t xml:space="preserve">
3 год. за 1 засідання, але не більше 30 год. на рік
2 год. за 1 засідання,
але не більше 10 год. на рік за роботу в кожній раді
</t>
  </si>
  <si>
    <t xml:space="preserve">3 год. на аудит одного структурного підрозділу (за підтвердженням відділу управління якістю), але не більше 
50 год. на рік
20 год. за 1 ум. др. арк. на всіх авторів
</t>
  </si>
  <si>
    <t>30 год. на рік
20 год. за навчальний рік
50 год. за навчальний рік</t>
  </si>
  <si>
    <r>
      <t xml:space="preserve">За умови передачі друкованих методичних матеріалів (не менше 
5 прим.) та їх електронних копій до наукової бібліотеки НУБіП України
</t>
    </r>
    <r>
      <rPr>
        <b/>
        <sz val="8"/>
        <rFont val="Times New Roman Cyr"/>
        <family val="0"/>
      </rPr>
      <t>10 год.</t>
    </r>
    <r>
      <rPr>
        <sz val="8"/>
        <rFont val="Times New Roman Cyr"/>
        <family val="1"/>
      </rPr>
      <t xml:space="preserve"> за 1 ум. др. арк. на всіх авторів
</t>
    </r>
    <r>
      <rPr>
        <b/>
        <sz val="8"/>
        <rFont val="Times New Roman Cyr"/>
        <family val="0"/>
      </rPr>
      <t>2 год.</t>
    </r>
    <r>
      <rPr>
        <sz val="8"/>
        <rFont val="Times New Roman Cyr"/>
        <family val="1"/>
      </rPr>
      <t xml:space="preserve"> за 1 ум. др. арк. на всіх авторів
</t>
    </r>
  </si>
  <si>
    <r>
      <t xml:space="preserve">За умови передачі друкованих методичних матеріалів (не менше 
5 прим.) та їх електронних копій до наукової бібліотеки НУБіП України
</t>
    </r>
    <r>
      <rPr>
        <b/>
        <sz val="8"/>
        <rFont val="Times New Roman Cyr"/>
        <family val="0"/>
      </rPr>
      <t>15 год.</t>
    </r>
    <r>
      <rPr>
        <sz val="8"/>
        <rFont val="Times New Roman Cyr"/>
        <family val="1"/>
      </rPr>
      <t xml:space="preserve"> за 1 ум. др. арк. на всіх авторів
</t>
    </r>
    <r>
      <rPr>
        <b/>
        <sz val="8"/>
        <rFont val="Times New Roman Cyr"/>
        <family val="0"/>
      </rPr>
      <t xml:space="preserve">3 год. </t>
    </r>
    <r>
      <rPr>
        <sz val="8"/>
        <rFont val="Times New Roman Cyr"/>
        <family val="1"/>
      </rPr>
      <t xml:space="preserve">за 1 ум. др. арк. на всіх авторів
</t>
    </r>
  </si>
  <si>
    <t>Перемога НПП у творчих конкурсах, фестивалях, вікторинах та інших культурно-масових заходах:
- на рівні університету;
- районних;
- міських або обласних;
- всеукраїнських;
- міжнародних.</t>
  </si>
  <si>
    <t xml:space="preserve">На всіх керівників творчих колективів на підставі наказу ректора про участь та за наявності ксерокопії диплому за перемогу:
1 місце – 100 год. 
2 місце – 50 год. 
3 місце – 40 год. 
1 місце – 50 год. 
2 місце – 40 год. 
3 місце – 30 год. 
1 місце – 30 год. 
2 місце – 20 год. 
3 місце – 10 год. 
</t>
  </si>
  <si>
    <t xml:space="preserve">Завоювання творчим колективом НУБіП України призового місця на творчих конкурсах, фестивалях, вікторинах та інших культурно-масових заходах:
- всеукраїнських;
- міських та обласних;
- районних 
</t>
  </si>
  <si>
    <t>Особиста або командна перемога НПП у спортивно-масових заходах:
- на рівні університету;
- районних;
- міських або обласних;
- всеукраїнських;
- міжнародних</t>
  </si>
  <si>
    <t xml:space="preserve">
1 місце – 8 год.
2 місце – 6 год.
3 місце – 4 год.
1 місце – 10 год.
2 місце – 7 год.
3 місце – 5 год. 
1 місце – 20 год.
2 місце – 15 год.
3 місце – 10 год.
1 місце – 50 год.
2 місце – 40 год.
3 місце – 30 год.
1 місце – 100 год.
2 місце – 70 год.
3 місце – 50 год.
за умов наявності  відповідних дипломів, грамот тощо та фото- підтвердження, розміщеного на сайті університету</t>
  </si>
  <si>
    <r>
      <rPr>
        <b/>
        <sz val="8"/>
        <rFont val="Times New Roman Cyr"/>
        <family val="0"/>
      </rPr>
      <t>Для індивідуальних видів спорту</t>
    </r>
    <r>
      <rPr>
        <sz val="8"/>
        <rFont val="Times New Roman Cyr"/>
        <family val="1"/>
      </rPr>
      <t xml:space="preserve">
Завоювання спортсменом секції або НПП призового місця на: 
- всеукраїнських;
- міських та обласних;
- районних змаганнях
</t>
    </r>
  </si>
  <si>
    <t xml:space="preserve">Викладачу-тренеру, що підготував спортсмена за фактичними затратами часу, але не більше 150 год. на навчальний рік за умов наявності наказу профільного міністерства про включення студента до складу відповідної збірної.
На 1 студента:
35 год. 
45 год. 
75 год.
</t>
  </si>
  <si>
    <t>Відповідальному НПП за спортивно-масову роботу по факультету/ННІ чи структурному підрозділу (за наказом ректора) та за наявності копії диплому (за кожний вид спорту):
15 год.
10 год.
5 год.</t>
  </si>
  <si>
    <t>За 1 документ на всіх авторів:
150 год.
100 год.
50 год.
30 год.
50 год.</t>
  </si>
  <si>
    <r>
      <t xml:space="preserve"> Одержання патенту (власник НУБіП України) на:
- винахід;
- корисну модель;
- промисловий зразок;
</t>
    </r>
    <r>
      <rPr>
        <b/>
        <sz val="8"/>
        <rFont val="Times New Roman Cyr"/>
        <family val="0"/>
      </rPr>
      <t>Додатково за умови підписання ліцензійної угоди на 1 патент:</t>
    </r>
  </si>
  <si>
    <r>
      <t xml:space="preserve">За 1 патент на всіх авторів:
50 год.
30 год.                      
30 год.      
</t>
    </r>
    <r>
      <rPr>
        <b/>
        <sz val="8"/>
        <rFont val="Times New Roman Cyr"/>
        <family val="0"/>
      </rPr>
      <t>100 год.</t>
    </r>
  </si>
  <si>
    <t>Захист дисертації за фактом:
за умов дострокового, вчасного захисту:
- докторської
- кандидатської
за умов захисту після завершення терміну навчання:
- докторської
- кандидатської</t>
  </si>
  <si>
    <t xml:space="preserve">
1500 год.
500 год.
750 год.
250 год.</t>
  </si>
  <si>
    <t xml:space="preserve">
300 год.
150 год.
150 год.
75 год.</t>
  </si>
  <si>
    <r>
      <t xml:space="preserve">Опублікування вперше (за поданням відділу НТІ НДЧ) </t>
    </r>
    <r>
      <rPr>
        <b/>
        <sz val="8"/>
        <rFont val="Times New Roman Cyr"/>
        <family val="0"/>
      </rPr>
      <t>(за наявності витягів з протоколу засідання кафедри, вченої ради ННІ/факультету або науково-технічної/наукової ради НДІ/факультету та вченої ради  НУБіП України):</t>
    </r>
    <r>
      <rPr>
        <sz val="8"/>
        <rFont val="Times New Roman Cyr"/>
        <family val="1"/>
      </rPr>
      <t xml:space="preserve">
- монографії 
- монографії іноземною мовою у зарубіжних видавництвах 
- тлумачного словника, довідника, бібліографічного покажчика, тезауруса (</t>
    </r>
    <r>
      <rPr>
        <b/>
        <sz val="8"/>
        <rFont val="Times New Roman Cyr"/>
        <family val="0"/>
      </rPr>
      <t>наукоємних продуктів</t>
    </r>
    <r>
      <rPr>
        <sz val="8"/>
        <rFont val="Times New Roman Cyr"/>
        <family val="1"/>
      </rPr>
      <t>);
- словника, атласу (</t>
    </r>
    <r>
      <rPr>
        <b/>
        <sz val="8"/>
        <rFont val="Times New Roman Cyr"/>
        <family val="0"/>
      </rPr>
      <t>наукоємних продуктів</t>
    </r>
    <r>
      <rPr>
        <sz val="8"/>
        <rFont val="Times New Roman Cyr"/>
        <family val="1"/>
      </rPr>
      <t xml:space="preserve">)
</t>
    </r>
  </si>
  <si>
    <r>
      <rPr>
        <b/>
        <sz val="8"/>
        <rFont val="Times New Roman Cyr"/>
        <family val="0"/>
      </rPr>
      <t>За умови передачі друкованих видань  (не менше 5 прим.) та електронних копій  до наукової бібліотеки НУБіП України</t>
    </r>
    <r>
      <rPr>
        <sz val="8"/>
        <rFont val="Times New Roman Cyr"/>
        <family val="1"/>
      </rPr>
      <t xml:space="preserve">
1)-За 1 др. арк. на всіх авторів:                                       2)-За 1 др. арк. на всіх авторів без виконання умови передачі: 
1)                                  2)
50 год.                         25 год.
60 год.                         30 год.
10 год.                          5 год.
5 год.                            2 год.
</t>
    </r>
  </si>
  <si>
    <r>
      <t xml:space="preserve">Опублікування статті у </t>
    </r>
    <r>
      <rPr>
        <b/>
        <sz val="8"/>
        <rFont val="Times New Roman Cyr"/>
        <family val="0"/>
      </rPr>
      <t>наукових журналах</t>
    </r>
    <r>
      <rPr>
        <sz val="8"/>
        <rFont val="Times New Roman Cyr"/>
        <family val="1"/>
      </rPr>
      <t>, що входять до міжнародних наукометричних баз (SCOPUS та Web of Science) (вказати наукометричну базу і електронне посилання на статтю у цій базі);
- опублікування статті (яка містить експериментальні дослідження) в інших зарубіжних</t>
    </r>
    <r>
      <rPr>
        <b/>
        <sz val="8"/>
        <rFont val="Times New Roman Cyr"/>
        <family val="0"/>
      </rPr>
      <t xml:space="preserve"> наукових журналах</t>
    </r>
    <r>
      <rPr>
        <sz val="8"/>
        <rFont val="Times New Roman Cyr"/>
        <family val="1"/>
      </rPr>
      <t>;
- опублікування статті (яка містить експериментальні дослідження) у співавторстві зі студентами в інших зарубіжних</t>
    </r>
    <r>
      <rPr>
        <b/>
        <sz val="8"/>
        <rFont val="Times New Roman Cyr"/>
        <family val="0"/>
      </rPr>
      <t xml:space="preserve"> наукових журналах</t>
    </r>
    <r>
      <rPr>
        <sz val="8"/>
        <rFont val="Times New Roman Cyr"/>
        <family val="1"/>
      </rPr>
      <t xml:space="preserve"> (не більше 5 статей у співавторстві зі студентами)</t>
    </r>
  </si>
  <si>
    <t>За 1 статтю на всіх авторів:
200 год. (за статтю, написану англійською мовою)
150 год. (за статтю, написану іншими мовами)
100 год. (за статтю, написану російською, українською мовами)
50 год.
55 год.</t>
  </si>
  <si>
    <r>
      <t xml:space="preserve">За 1 статтю на всіх авторів:
30 год.
</t>
    </r>
    <r>
      <rPr>
        <b/>
        <sz val="8"/>
        <rFont val="Times New Roman Cyr"/>
        <family val="0"/>
      </rPr>
      <t>40 год.</t>
    </r>
    <r>
      <rPr>
        <sz val="8"/>
        <rFont val="Times New Roman Cyr"/>
        <family val="1"/>
      </rPr>
      <t xml:space="preserve">
35 год.
</t>
    </r>
    <r>
      <rPr>
        <b/>
        <sz val="8"/>
        <rFont val="Times New Roman Cyr"/>
        <family val="0"/>
      </rPr>
      <t xml:space="preserve">45 год. </t>
    </r>
    <r>
      <rPr>
        <sz val="8"/>
        <rFont val="Times New Roman Cyr"/>
        <family val="1"/>
      </rPr>
      <t xml:space="preserve">
</t>
    </r>
  </si>
  <si>
    <t xml:space="preserve">30 год. за 1 випуск
</t>
  </si>
  <si>
    <r>
      <rPr>
        <b/>
        <sz val="8"/>
        <rFont val="Times New Roman Cyr"/>
        <family val="0"/>
      </rPr>
      <t>100 год.</t>
    </r>
    <r>
      <rPr>
        <sz val="8"/>
        <rFont val="Times New Roman Cyr"/>
        <family val="1"/>
      </rPr>
      <t xml:space="preserve"> за захід на всіх виконавців 
</t>
    </r>
    <r>
      <rPr>
        <b/>
        <sz val="8"/>
        <rFont val="Times New Roman Cyr"/>
        <family val="0"/>
      </rPr>
      <t>(За умов передачі до відділу НТІ інформаційного листа, матеріалів конференції та її рішення в електронному вигляді)</t>
    </r>
    <r>
      <rPr>
        <sz val="8"/>
        <rFont val="Times New Roman Cyr"/>
        <family val="1"/>
      </rPr>
      <t xml:space="preserve">
40 год. за захід на всіх виконавців
</t>
    </r>
  </si>
  <si>
    <t xml:space="preserve"> Виставки досягнень науково-технічного прогресу та освіти (за поданням відділу НТІ НДЧ):
- всеукраїнські, національні, регіональні (за наявності диплома переможця, призера або учасника)
- за участь у підготовці та представленні експозиції НУБіП України</t>
  </si>
  <si>
    <t xml:space="preserve">175 год. на всіх авторів за 1 ECTS сертифікованого ЕНК
75 год. за 1 кредит ЕСТS на всіх авторів
</t>
  </si>
  <si>
    <t xml:space="preserve">150 год. на всіх виконавців за рік
керівнику – 50 год.
НПП - 80 год.
</t>
  </si>
  <si>
    <t>75 год. на рік
8 год. на день, але не більше 100 год. на рік</t>
  </si>
  <si>
    <t xml:space="preserve">175 год. за захід на всіх виконавців
(За умов передачі до відділу НТІ інформаційного листа, матеріалів конференції та її рішення в електронному вигляді)
70 год. за захід на всіх виконавців
15 год. за захід на всіх виконавців
</t>
  </si>
  <si>
    <t xml:space="preserve">За 1 студента:
25 год.
15 год
10 год.
</t>
  </si>
  <si>
    <r>
      <rPr>
        <b/>
        <sz val="8"/>
        <rFont val="Times New Roman Cyr"/>
        <family val="0"/>
      </rPr>
      <t>За умови передачі друкованих видань підручника з грифом МОН/рішенням Вченої ради Університету (не менше 5 прим.) та його електронних копій до наукової бібліотеки НУБіП України</t>
    </r>
    <r>
      <rPr>
        <sz val="8"/>
        <rFont val="Times New Roman Cyr"/>
        <family val="1"/>
      </rPr>
      <t xml:space="preserve">
1)-За 1 ум. др. арк. на всіх авторів:     2)-За 1 др. арк. на всіх авторів без виконання умови передачі:
1)                             2)
50 год.                     25 год.
60 год.                     30 год.
</t>
    </r>
  </si>
  <si>
    <r>
      <t xml:space="preserve">
Підготовка та видання навчального посібника з грифом </t>
    </r>
    <r>
      <rPr>
        <b/>
        <sz val="8"/>
        <rFont val="Times New Roman Cyr"/>
        <family val="0"/>
      </rPr>
      <t>МОН/рішенням Вченої ради Університету</t>
    </r>
    <r>
      <rPr>
        <sz val="8"/>
        <rFont val="Times New Roman Cyr"/>
        <family val="1"/>
      </rPr>
      <t xml:space="preserve"> (у т.ч. електронних):
</t>
    </r>
    <r>
      <rPr>
        <b/>
        <sz val="8"/>
        <rFont val="Times New Roman Cyr"/>
        <family val="0"/>
      </rPr>
      <t>Підготовка та видання навчального посібника з грифом МОН/рішенням Вченої ради Університету іноземною мовою</t>
    </r>
  </si>
  <si>
    <r>
      <rPr>
        <b/>
        <sz val="8"/>
        <rFont val="Times New Roman Cyr"/>
        <family val="0"/>
      </rPr>
      <t>За умови передачі друкованих видань навчального посібника з грифом МОН/ рішенням Вченої ради Університету (не менше 5 прим.) та його електронних копій до наукової бібліотеки НУБіП України</t>
    </r>
    <r>
      <rPr>
        <sz val="8"/>
        <rFont val="Times New Roman Cyr"/>
        <family val="1"/>
      </rPr>
      <t xml:space="preserve">
1)- За  1 ум. др. арк. на всіх авторів:          2)- За 1 др. арк. на всіх авторів без виконання умови передачі:
1)                                2)
25 год.                       10 год.
30 год.                       15 год.</t>
    </r>
  </si>
  <si>
    <t>Перевидання підручників, посібників, словників, довідників (навчальних видань) у рік перевидання за умов рецензування членами експертної комісії (згідно положення про навчальні видання Університету)</t>
  </si>
  <si>
    <r>
      <rPr>
        <b/>
        <sz val="8"/>
        <rFont val="Times New Roman Cyr"/>
        <family val="0"/>
      </rPr>
      <t>За умови передачі друкованих видань підручників, посібників, словників, довідників (не менше 5 прим.) та їх електронних копій до наукової бібліотеки НУБіП України</t>
    </r>
    <r>
      <rPr>
        <sz val="8"/>
        <rFont val="Times New Roman Cyr"/>
        <family val="1"/>
      </rPr>
      <t xml:space="preserve"> 
5 год. за 1 др. арк. на всіх авторів</t>
    </r>
  </si>
  <si>
    <t xml:space="preserve">250 год. на всіх учасників у рік створення
150 год. на всіх учасників у рік створення </t>
  </si>
  <si>
    <t>30 год. на всіх авторів за 1 проект
150 год. на всіх авторів за 1 проект за умов позитивного рішення НТР Наукового парку НУБіП України</t>
  </si>
  <si>
    <t xml:space="preserve"> 50 год. на голову ради у рік створення
50 год. на секретаря ради у рік створення
5 год.
3 год.
20 год.
1,5 год. за 1 здобувача
5 год. за 1 дисертацію
</t>
  </si>
  <si>
    <t>Відкриття (перереєстрація) спеціалізованої вченої ради у НУБіП України
Участь у роботі спеціалізованої вченої ради НУБіП України (за одного здобувача за умов участі у засіданні):
- голова спеціалізованої вченої ради
- член спеціалізованої вченої ради
- вчений секретар спеціалізованої вченої ради
Членство у науково-технічних/наукових радах (за умов участі у засіданні)
Супровід попереднього захисту дисертації секретарем науково-технічної/наукової ради</t>
  </si>
  <si>
    <t xml:space="preserve">
120 год. 
100 год.
80 год.</t>
  </si>
  <si>
    <t xml:space="preserve"> 
120 год. 
100 год.
80 год.</t>
  </si>
  <si>
    <t>"____"______________ 2015 року</t>
  </si>
</sst>
</file>

<file path=xl/styles.xml><?xml version="1.0" encoding="utf-8"?>
<styleSheet xmlns="http://schemas.openxmlformats.org/spreadsheetml/2006/main">
  <numFmts count="1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
  </numFmts>
  <fonts count="67">
    <font>
      <sz val="10"/>
      <name val="Arial Cyr"/>
      <family val="0"/>
    </font>
    <font>
      <sz val="11"/>
      <color indexed="8"/>
      <name val="Calibri"/>
      <family val="2"/>
    </font>
    <font>
      <b/>
      <sz val="8"/>
      <name val="Times New Roman CYR"/>
      <family val="1"/>
    </font>
    <font>
      <b/>
      <sz val="12"/>
      <name val="Arial"/>
      <family val="2"/>
    </font>
    <font>
      <b/>
      <sz val="12"/>
      <name val="Times New Roman CYR"/>
      <family val="1"/>
    </font>
    <font>
      <b/>
      <sz val="10"/>
      <name val="Times New Roman CYR"/>
      <family val="1"/>
    </font>
    <font>
      <sz val="8"/>
      <name val="Times New Roman Cyr"/>
      <family val="1"/>
    </font>
    <font>
      <b/>
      <sz val="11"/>
      <name val="Times New Roman Cyr"/>
      <family val="1"/>
    </font>
    <font>
      <b/>
      <sz val="14"/>
      <name val="Times New Roman CYR"/>
      <family val="1"/>
    </font>
    <font>
      <b/>
      <sz val="13"/>
      <color indexed="17"/>
      <name val="Times New Roman CYR"/>
      <family val="1"/>
    </font>
    <font>
      <b/>
      <sz val="12"/>
      <color indexed="17"/>
      <name val="Times New Roman CYR"/>
      <family val="1"/>
    </font>
    <font>
      <b/>
      <sz val="11"/>
      <color indexed="16"/>
      <name val="Times New Roman Cyr"/>
      <family val="1"/>
    </font>
    <font>
      <b/>
      <sz val="10"/>
      <color indexed="20"/>
      <name val="Times New Roman Cyr"/>
      <family val="1"/>
    </font>
    <font>
      <b/>
      <sz val="10"/>
      <color indexed="61"/>
      <name val="Times New Roman Cyr"/>
      <family val="1"/>
    </font>
    <font>
      <sz val="14"/>
      <name val="Times New Roman CYR"/>
      <family val="1"/>
    </font>
    <font>
      <b/>
      <sz val="14"/>
      <color indexed="14"/>
      <name val="Times New Roman Cyr"/>
      <family val="1"/>
    </font>
    <font>
      <b/>
      <sz val="14"/>
      <color indexed="10"/>
      <name val="Times New Roman Cyr"/>
      <family val="1"/>
    </font>
    <font>
      <b/>
      <sz val="8"/>
      <color indexed="10"/>
      <name val="Times New Roman Cyr"/>
      <family val="1"/>
    </font>
    <font>
      <sz val="10"/>
      <color indexed="9"/>
      <name val="Arial Cyr"/>
      <family val="0"/>
    </font>
    <font>
      <b/>
      <i/>
      <sz val="9"/>
      <color indexed="12"/>
      <name val="Times New Roman Cyr"/>
      <family val="1"/>
    </font>
    <font>
      <strike/>
      <sz val="8"/>
      <name val="Times New Roman Cyr"/>
      <family val="1"/>
    </font>
    <font>
      <b/>
      <sz val="8"/>
      <name val="Tahoma"/>
      <family val="2"/>
    </font>
    <font>
      <sz val="8"/>
      <name val="Tahoma"/>
      <family val="2"/>
    </font>
    <font>
      <b/>
      <sz val="8"/>
      <name val="Times New Roman Cyr"/>
      <family val="0"/>
    </font>
    <font>
      <sz val="8"/>
      <name val="Times New Roman"/>
      <family val="1"/>
    </font>
    <font>
      <b/>
      <sz val="14"/>
      <color indexed="17"/>
      <name val="Times New Roman CYR"/>
      <family val="1"/>
    </font>
    <font>
      <sz val="14"/>
      <name val="Arial Cyr"/>
      <family val="0"/>
    </font>
    <font>
      <b/>
      <i/>
      <sz val="9"/>
      <color indexed="56"/>
      <name val="Times New Roman Cyr"/>
      <family val="0"/>
    </font>
    <font>
      <b/>
      <i/>
      <sz val="9"/>
      <color indexed="30"/>
      <name val="Times New Roman Cyr"/>
      <family val="0"/>
    </font>
    <font>
      <sz val="8"/>
      <color indexed="12"/>
      <name val="Times New Roman Cyr"/>
      <family val="0"/>
    </font>
    <font>
      <b/>
      <i/>
      <sz val="8"/>
      <color indexed="12"/>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Cyr"/>
      <family val="1"/>
    </font>
    <font>
      <b/>
      <sz val="8"/>
      <name val="Arial Cyr"/>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1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medium"/>
    </border>
    <border>
      <left style="thin"/>
      <right style="thin"/>
      <top style="thin"/>
      <bottom style="thin"/>
    </border>
    <border>
      <left style="medium"/>
      <right style="medium"/>
      <top style="medium"/>
      <bottom style="medium"/>
    </border>
    <border>
      <left style="thin"/>
      <right style="thin"/>
      <top style="thin"/>
      <bottom/>
    </border>
    <border>
      <left/>
      <right style="thin"/>
      <top style="thin"/>
      <bottom style="thin"/>
    </border>
    <border>
      <left style="medium"/>
      <right style="thin"/>
      <top/>
      <bottom/>
    </border>
    <border>
      <left style="thin"/>
      <right style="thin"/>
      <top/>
      <bottom/>
    </border>
    <border>
      <left/>
      <right style="thin"/>
      <top/>
      <bottom/>
    </border>
    <border>
      <left style="thin"/>
      <right style="thin"/>
      <top style="medium"/>
      <bottom/>
    </border>
    <border>
      <left style="thin"/>
      <right style="thin"/>
      <top style="thin"/>
      <bottom style="medium"/>
    </border>
    <border>
      <left style="thin"/>
      <right style="thin"/>
      <top/>
      <bottom style="thin"/>
    </border>
    <border>
      <left style="thin"/>
      <right/>
      <top/>
      <bottom/>
    </border>
    <border>
      <left style="thin"/>
      <right/>
      <top/>
      <bottom style="thin"/>
    </border>
    <border>
      <left style="thin"/>
      <right/>
      <top style="thin"/>
      <bottom/>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thin"/>
      <bottom/>
    </border>
    <border>
      <left style="thin"/>
      <right style="medium"/>
      <top style="thin"/>
      <bottom/>
    </border>
    <border>
      <left style="thin"/>
      <right style="medium"/>
      <top/>
      <bottom style="thin"/>
    </border>
    <border>
      <left style="thin"/>
      <right style="medium"/>
      <top style="thin"/>
      <bottom style="thin"/>
    </border>
    <border>
      <left style="medium"/>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style="medium"/>
      <right/>
      <top style="thin"/>
      <bottom/>
    </border>
    <border>
      <left/>
      <right style="thin"/>
      <top style="thin"/>
      <bottom/>
    </border>
    <border>
      <left style="medium"/>
      <right/>
      <top/>
      <bottom style="thin"/>
    </border>
    <border>
      <left/>
      <right style="thin"/>
      <top/>
      <bottom style="thin"/>
    </border>
    <border>
      <left style="medium"/>
      <right style="thin"/>
      <top/>
      <bottom style="thin"/>
    </border>
    <border>
      <left style="medium"/>
      <right/>
      <top style="thin"/>
      <bottom style="medium"/>
    </border>
    <border>
      <left style="medium"/>
      <right/>
      <top style="medium"/>
      <bottom style="thin"/>
    </border>
    <border>
      <left/>
      <right/>
      <top style="medium"/>
      <bottom style="thin"/>
    </border>
    <border>
      <left style="medium"/>
      <right style="thin"/>
      <top style="medium"/>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47">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Alignment="1" applyProtection="1">
      <alignment/>
      <protection/>
    </xf>
    <xf numFmtId="1" fontId="6" fillId="0" borderId="11" xfId="0" applyNumberFormat="1" applyFont="1" applyFill="1" applyBorder="1" applyAlignment="1" applyProtection="1">
      <alignment horizontal="right" vertical="center"/>
      <protection locked="0"/>
    </xf>
    <xf numFmtId="0" fontId="6" fillId="0" borderId="0" xfId="0" applyFont="1" applyFill="1" applyAlignment="1" applyProtection="1">
      <alignment/>
      <protection/>
    </xf>
    <xf numFmtId="1" fontId="6" fillId="0" borderId="0" xfId="0" applyNumberFormat="1" applyFont="1" applyAlignment="1">
      <alignment horizontal="right" vertical="center"/>
    </xf>
    <xf numFmtId="1" fontId="5" fillId="33" borderId="11" xfId="0" applyNumberFormat="1" applyFont="1" applyFill="1" applyBorder="1" applyAlignment="1" applyProtection="1">
      <alignment horizontal="right" vertical="center"/>
      <protection hidden="1"/>
    </xf>
    <xf numFmtId="172" fontId="5" fillId="34" borderId="11" xfId="0" applyNumberFormat="1" applyFont="1" applyFill="1" applyBorder="1" applyAlignment="1" applyProtection="1">
      <alignment horizontal="right" vertical="center"/>
      <protection hidden="1"/>
    </xf>
    <xf numFmtId="172" fontId="5" fillId="35" borderId="11" xfId="0" applyNumberFormat="1" applyFont="1" applyFill="1" applyBorder="1" applyAlignment="1" applyProtection="1">
      <alignment horizontal="right" vertical="center"/>
      <protection hidden="1"/>
    </xf>
    <xf numFmtId="1" fontId="5" fillId="36" borderId="11" xfId="0" applyNumberFormat="1" applyFont="1" applyFill="1" applyBorder="1" applyAlignment="1" applyProtection="1">
      <alignment horizontal="right" vertical="center"/>
      <protection hidden="1"/>
    </xf>
    <xf numFmtId="1" fontId="2" fillId="36" borderId="11" xfId="0" applyNumberFormat="1" applyFont="1" applyFill="1" applyBorder="1" applyAlignment="1" applyProtection="1">
      <alignment horizontal="right" vertical="center"/>
      <protection hidden="1"/>
    </xf>
    <xf numFmtId="172" fontId="5" fillId="36" borderId="11" xfId="0" applyNumberFormat="1" applyFont="1" applyFill="1" applyBorder="1" applyAlignment="1" applyProtection="1">
      <alignment horizontal="right" vertical="center"/>
      <protection hidden="1"/>
    </xf>
    <xf numFmtId="1" fontId="5" fillId="37" borderId="11" xfId="0" applyNumberFormat="1" applyFont="1" applyFill="1" applyBorder="1" applyAlignment="1" applyProtection="1">
      <alignment horizontal="right" vertical="center"/>
      <protection hidden="1"/>
    </xf>
    <xf numFmtId="1" fontId="2" fillId="37" borderId="11" xfId="0" applyNumberFormat="1" applyFont="1" applyFill="1" applyBorder="1" applyAlignment="1" applyProtection="1">
      <alignment horizontal="right" vertical="center"/>
      <protection hidden="1"/>
    </xf>
    <xf numFmtId="172" fontId="5" fillId="37" borderId="11" xfId="0" applyNumberFormat="1" applyFont="1" applyFill="1" applyBorder="1" applyAlignment="1" applyProtection="1">
      <alignment horizontal="right" vertical="center"/>
      <protection hidden="1"/>
    </xf>
    <xf numFmtId="0" fontId="6" fillId="0" borderId="11" xfId="0" applyFont="1" applyBorder="1" applyAlignment="1" applyProtection="1">
      <alignment/>
      <protection locked="0"/>
    </xf>
    <xf numFmtId="1" fontId="4" fillId="36" borderId="11" xfId="0" applyNumberFormat="1" applyFont="1" applyFill="1" applyBorder="1" applyAlignment="1" applyProtection="1">
      <alignment horizontal="center" vertical="center" wrapText="1"/>
      <protection hidden="1"/>
    </xf>
    <xf numFmtId="0" fontId="10" fillId="33" borderId="11" xfId="0" applyFont="1" applyFill="1" applyBorder="1" applyAlignment="1" applyProtection="1">
      <alignment horizontal="left" vertical="center"/>
      <protection hidden="1"/>
    </xf>
    <xf numFmtId="0" fontId="12" fillId="36" borderId="11" xfId="0" applyFont="1" applyFill="1" applyBorder="1" applyAlignment="1" applyProtection="1">
      <alignment horizontal="left" vertical="center"/>
      <protection hidden="1"/>
    </xf>
    <xf numFmtId="0" fontId="13" fillId="36" borderId="11" xfId="0" applyFont="1" applyFill="1" applyBorder="1" applyAlignment="1" applyProtection="1">
      <alignment horizontal="left" vertical="center"/>
      <protection hidden="1"/>
    </xf>
    <xf numFmtId="0" fontId="6" fillId="36" borderId="11" xfId="0" applyFont="1" applyFill="1" applyBorder="1" applyAlignment="1" applyProtection="1">
      <alignment vertical="top" wrapText="1"/>
      <protection hidden="1"/>
    </xf>
    <xf numFmtId="0" fontId="19" fillId="36" borderId="11" xfId="0" applyFont="1" applyFill="1" applyBorder="1" applyAlignment="1" applyProtection="1">
      <alignment vertical="top" wrapText="1"/>
      <protection hidden="1"/>
    </xf>
    <xf numFmtId="0" fontId="12" fillId="37" borderId="11" xfId="0" applyFont="1" applyFill="1" applyBorder="1" applyAlignment="1" applyProtection="1">
      <alignment horizontal="left" vertical="center"/>
      <protection hidden="1"/>
    </xf>
    <xf numFmtId="0" fontId="13" fillId="37" borderId="11" xfId="0" applyFont="1" applyFill="1" applyBorder="1" applyAlignment="1" applyProtection="1">
      <alignment horizontal="left" vertical="center"/>
      <protection hidden="1"/>
    </xf>
    <xf numFmtId="0" fontId="6" fillId="37" borderId="11" xfId="0" applyFont="1" applyFill="1" applyBorder="1" applyAlignment="1" applyProtection="1">
      <alignment vertical="top" wrapText="1"/>
      <protection hidden="1"/>
    </xf>
    <xf numFmtId="1" fontId="6" fillId="37" borderId="11" xfId="0" applyNumberFormat="1" applyFont="1" applyFill="1" applyBorder="1" applyAlignment="1" applyProtection="1">
      <alignment vertical="top" wrapText="1"/>
      <protection hidden="1"/>
    </xf>
    <xf numFmtId="0" fontId="6" fillId="37" borderId="11" xfId="0" applyFont="1" applyFill="1" applyBorder="1" applyAlignment="1" applyProtection="1">
      <alignment horizontal="left" vertical="top" wrapText="1"/>
      <protection hidden="1"/>
    </xf>
    <xf numFmtId="1" fontId="6" fillId="36" borderId="11" xfId="0" applyNumberFormat="1" applyFont="1" applyFill="1" applyBorder="1" applyAlignment="1" applyProtection="1">
      <alignment vertical="top" wrapText="1"/>
      <protection hidden="1"/>
    </xf>
    <xf numFmtId="0" fontId="6" fillId="37" borderId="11" xfId="0" applyFont="1" applyFill="1" applyBorder="1" applyAlignment="1" applyProtection="1">
      <alignment horizontal="left" vertical="center" wrapText="1"/>
      <protection hidden="1"/>
    </xf>
    <xf numFmtId="0" fontId="6" fillId="0" borderId="0" xfId="0" applyFont="1" applyAlignment="1" applyProtection="1">
      <alignment/>
      <protection hidden="1"/>
    </xf>
    <xf numFmtId="0" fontId="2" fillId="38" borderId="12" xfId="0" applyFont="1" applyFill="1" applyBorder="1" applyAlignment="1" applyProtection="1">
      <alignment vertical="center" wrapText="1"/>
      <protection hidden="1"/>
    </xf>
    <xf numFmtId="0" fontId="2" fillId="39" borderId="12" xfId="0" applyFont="1" applyFill="1" applyBorder="1" applyAlignment="1" applyProtection="1">
      <alignment vertical="center" wrapText="1"/>
      <protection hidden="1"/>
    </xf>
    <xf numFmtId="0" fontId="17" fillId="40" borderId="12" xfId="0" applyFont="1" applyFill="1" applyBorder="1" applyAlignment="1" applyProtection="1">
      <alignment vertical="center" wrapText="1"/>
      <protection hidden="1"/>
    </xf>
    <xf numFmtId="0" fontId="18" fillId="0" borderId="0" xfId="0" applyFont="1" applyAlignment="1" applyProtection="1">
      <alignment/>
      <protection hidden="1"/>
    </xf>
    <xf numFmtId="0" fontId="18" fillId="0" borderId="0" xfId="0" applyFont="1" applyFill="1" applyAlignment="1" applyProtection="1">
      <alignment/>
      <protection hidden="1"/>
    </xf>
    <xf numFmtId="0" fontId="2"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1" fontId="6" fillId="0" borderId="0" xfId="0" applyNumberFormat="1" applyFont="1" applyAlignment="1" applyProtection="1">
      <alignment horizontal="right" vertical="center"/>
      <protection hidden="1"/>
    </xf>
    <xf numFmtId="2" fontId="6" fillId="0" borderId="0" xfId="0" applyNumberFormat="1" applyFont="1" applyAlignment="1" applyProtection="1">
      <alignment horizontal="right" vertical="center"/>
      <protection hidden="1"/>
    </xf>
    <xf numFmtId="0" fontId="4" fillId="0" borderId="13" xfId="0" applyFont="1" applyFill="1" applyBorder="1" applyAlignment="1" applyProtection="1">
      <alignment horizontal="center" vertical="center" wrapText="1"/>
      <protection locked="0"/>
    </xf>
    <xf numFmtId="0" fontId="10" fillId="33" borderId="11" xfId="0" applyFont="1" applyFill="1" applyBorder="1" applyAlignment="1" applyProtection="1">
      <alignment horizontal="left" vertical="center" wrapText="1"/>
      <protection hidden="1"/>
    </xf>
    <xf numFmtId="49" fontId="2" fillId="0" borderId="14" xfId="0" applyNumberFormat="1" applyFont="1" applyFill="1" applyBorder="1" applyAlignment="1" applyProtection="1">
      <alignment horizontal="center" vertical="center" wrapText="1"/>
      <protection locked="0"/>
    </xf>
    <xf numFmtId="173" fontId="8" fillId="39" borderId="14"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textRotation="90" wrapText="1"/>
      <protection locked="0"/>
    </xf>
    <xf numFmtId="1" fontId="5" fillId="0" borderId="19" xfId="0" applyNumberFormat="1" applyFont="1" applyFill="1" applyBorder="1" applyAlignment="1" applyProtection="1">
      <alignment horizontal="center" vertical="center" wrapText="1"/>
      <protection locked="0"/>
    </xf>
    <xf numFmtId="1" fontId="5" fillId="0" borderId="15" xfId="0" applyNumberFormat="1" applyFont="1" applyFill="1" applyBorder="1" applyAlignment="1" applyProtection="1">
      <alignment horizontal="center" vertical="center" wrapText="1"/>
      <protection locked="0"/>
    </xf>
    <xf numFmtId="0" fontId="6" fillId="37" borderId="13" xfId="0" applyFont="1" applyFill="1" applyBorder="1" applyAlignment="1" applyProtection="1">
      <alignment vertical="top" wrapText="1"/>
      <protection hidden="1"/>
    </xf>
    <xf numFmtId="0" fontId="6" fillId="37" borderId="20" xfId="0" applyFont="1" applyFill="1" applyBorder="1" applyAlignment="1" applyProtection="1">
      <alignment vertical="top" wrapText="1"/>
      <protection hidden="1"/>
    </xf>
    <xf numFmtId="0" fontId="6" fillId="37" borderId="21" xfId="0" applyFont="1" applyFill="1" applyBorder="1" applyAlignment="1" applyProtection="1">
      <alignment vertical="top" wrapText="1"/>
      <protection hidden="1"/>
    </xf>
    <xf numFmtId="0" fontId="6" fillId="37" borderId="22" xfId="0" applyFont="1" applyFill="1" applyBorder="1" applyAlignment="1" applyProtection="1">
      <alignment vertical="top" wrapText="1"/>
      <protection hidden="1"/>
    </xf>
    <xf numFmtId="1" fontId="6" fillId="37" borderId="13" xfId="0" applyNumberFormat="1" applyFont="1" applyFill="1" applyBorder="1" applyAlignment="1" applyProtection="1">
      <alignment vertical="top" wrapText="1"/>
      <protection hidden="1"/>
    </xf>
    <xf numFmtId="1" fontId="6" fillId="37" borderId="20" xfId="0" applyNumberFormat="1" applyFont="1" applyFill="1" applyBorder="1" applyAlignment="1" applyProtection="1">
      <alignment vertical="top" wrapText="1"/>
      <protection hidden="1"/>
    </xf>
    <xf numFmtId="1" fontId="6" fillId="37" borderId="22" xfId="0" applyNumberFormat="1" applyFont="1" applyFill="1" applyBorder="1" applyAlignment="1" applyProtection="1">
      <alignment vertical="top" wrapText="1"/>
      <protection hidden="1"/>
    </xf>
    <xf numFmtId="1" fontId="5" fillId="37" borderId="13" xfId="0" applyNumberFormat="1" applyFont="1" applyFill="1" applyBorder="1" applyAlignment="1" applyProtection="1">
      <alignment horizontal="right" vertical="center"/>
      <protection hidden="1"/>
    </xf>
    <xf numFmtId="1" fontId="5" fillId="37" borderId="20" xfId="0" applyNumberFormat="1" applyFont="1" applyFill="1" applyBorder="1" applyAlignment="1" applyProtection="1">
      <alignment horizontal="right" vertical="center"/>
      <protection hidden="1"/>
    </xf>
    <xf numFmtId="0" fontId="6" fillId="37" borderId="23" xfId="0" applyFont="1" applyFill="1" applyBorder="1" applyAlignment="1" applyProtection="1">
      <alignment vertical="top" wrapText="1"/>
      <protection hidden="1"/>
    </xf>
    <xf numFmtId="1" fontId="6" fillId="37" borderId="21" xfId="0" applyNumberFormat="1" applyFont="1" applyFill="1" applyBorder="1" applyAlignment="1" applyProtection="1">
      <alignment vertical="top" wrapText="1"/>
      <protection hidden="1"/>
    </xf>
    <xf numFmtId="1" fontId="5" fillId="37" borderId="16" xfId="0" applyNumberFormat="1" applyFont="1" applyFill="1" applyBorder="1" applyAlignment="1" applyProtection="1">
      <alignment horizontal="right" vertical="center"/>
      <protection hidden="1"/>
    </xf>
    <xf numFmtId="0" fontId="5" fillId="0" borderId="13" xfId="0" applyFont="1" applyFill="1" applyBorder="1" applyAlignment="1" applyProtection="1">
      <alignment horizontal="center" vertical="center"/>
      <protection locked="0"/>
    </xf>
    <xf numFmtId="1" fontId="5" fillId="0" borderId="20"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textRotation="90" wrapText="1"/>
      <protection locked="0"/>
    </xf>
    <xf numFmtId="49" fontId="5" fillId="0" borderId="25" xfId="0" applyNumberFormat="1" applyFont="1" applyFill="1" applyBorder="1" applyAlignment="1" applyProtection="1">
      <alignment horizontal="center" vertical="center" textRotation="90" wrapText="1"/>
      <protection locked="0"/>
    </xf>
    <xf numFmtId="1" fontId="5" fillId="0" borderId="26" xfId="0" applyNumberFormat="1" applyFont="1" applyFill="1" applyBorder="1" applyAlignment="1" applyProtection="1">
      <alignment horizontal="center" vertical="center" wrapText="1"/>
      <protection locked="0"/>
    </xf>
    <xf numFmtId="0" fontId="24" fillId="37" borderId="11" xfId="0" applyFont="1" applyFill="1" applyBorder="1" applyAlignment="1">
      <alignment horizontal="left"/>
    </xf>
    <xf numFmtId="1" fontId="6" fillId="0" borderId="0" xfId="0" applyNumberFormat="1" applyFont="1" applyFill="1" applyBorder="1" applyAlignment="1" applyProtection="1">
      <alignment horizontal="right" vertical="center"/>
      <protection locked="0"/>
    </xf>
    <xf numFmtId="1" fontId="5" fillId="34" borderId="11" xfId="0" applyNumberFormat="1" applyFont="1" applyFill="1" applyBorder="1" applyAlignment="1" applyProtection="1">
      <alignment horizontal="right" vertical="center"/>
      <protection hidden="1"/>
    </xf>
    <xf numFmtId="1" fontId="2" fillId="34" borderId="11" xfId="0" applyNumberFormat="1" applyFont="1" applyFill="1" applyBorder="1" applyAlignment="1" applyProtection="1">
      <alignment horizontal="right" vertical="center"/>
      <protection hidden="1"/>
    </xf>
    <xf numFmtId="0" fontId="12" fillId="34" borderId="11" xfId="0" applyFont="1" applyFill="1" applyBorder="1" applyAlignment="1" applyProtection="1">
      <alignment horizontal="left" vertical="center"/>
      <protection hidden="1"/>
    </xf>
    <xf numFmtId="0" fontId="13" fillId="34" borderId="11" xfId="0" applyFont="1" applyFill="1" applyBorder="1" applyAlignment="1" applyProtection="1">
      <alignment horizontal="left" vertical="center"/>
      <protection hidden="1"/>
    </xf>
    <xf numFmtId="0" fontId="6" fillId="34" borderId="11" xfId="0" applyFont="1" applyFill="1" applyBorder="1" applyAlignment="1" applyProtection="1">
      <alignment horizontal="left" vertical="center" wrapText="1"/>
      <protection hidden="1"/>
    </xf>
    <xf numFmtId="1" fontId="4" fillId="36" borderId="24" xfId="0" applyNumberFormat="1" applyFont="1" applyFill="1" applyBorder="1" applyAlignment="1" applyProtection="1">
      <alignment horizontal="center" vertical="center" wrapText="1"/>
      <protection hidden="1"/>
    </xf>
    <xf numFmtId="1" fontId="5" fillId="36" borderId="24" xfId="0" applyNumberFormat="1" applyFont="1" applyFill="1" applyBorder="1" applyAlignment="1" applyProtection="1">
      <alignment horizontal="center" vertical="center" wrapText="1"/>
      <protection hidden="1"/>
    </xf>
    <xf numFmtId="1" fontId="5" fillId="36" borderId="25" xfId="0" applyNumberFormat="1"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protection locked="0"/>
    </xf>
    <xf numFmtId="1" fontId="5" fillId="0" borderId="29" xfId="0" applyNumberFormat="1" applyFont="1" applyFill="1" applyBorder="1" applyAlignment="1" applyProtection="1">
      <alignment horizontal="center" vertical="center" wrapText="1"/>
      <protection locked="0"/>
    </xf>
    <xf numFmtId="1" fontId="2" fillId="36" borderId="30" xfId="0" applyNumberFormat="1" applyFont="1" applyFill="1" applyBorder="1" applyAlignment="1" applyProtection="1">
      <alignment horizontal="right" vertical="center"/>
      <protection hidden="1"/>
    </xf>
    <xf numFmtId="1" fontId="2" fillId="36" borderId="31" xfId="0" applyNumberFormat="1" applyFont="1" applyFill="1" applyBorder="1" applyAlignment="1" applyProtection="1">
      <alignment horizontal="center" vertical="center"/>
      <protection hidden="1"/>
    </xf>
    <xf numFmtId="0" fontId="6" fillId="0" borderId="0" xfId="0" applyFont="1" applyBorder="1" applyAlignment="1" applyProtection="1">
      <alignment/>
      <protection locked="0"/>
    </xf>
    <xf numFmtId="1" fontId="6" fillId="0" borderId="30" xfId="0" applyNumberFormat="1" applyFont="1" applyFill="1" applyBorder="1" applyAlignment="1" applyProtection="1">
      <alignment horizontal="right" vertical="center"/>
      <protection locked="0"/>
    </xf>
    <xf numFmtId="1" fontId="2" fillId="37" borderId="30" xfId="0" applyNumberFormat="1" applyFont="1" applyFill="1" applyBorder="1" applyAlignment="1" applyProtection="1">
      <alignment horizontal="right" vertical="center"/>
      <protection hidden="1"/>
    </xf>
    <xf numFmtId="0" fontId="2" fillId="37" borderId="31" xfId="0" applyFont="1" applyFill="1" applyBorder="1" applyAlignment="1" applyProtection="1">
      <alignment horizontal="center" vertical="center"/>
      <protection hidden="1"/>
    </xf>
    <xf numFmtId="0" fontId="24" fillId="37" borderId="0" xfId="0" applyFont="1" applyFill="1" applyBorder="1" applyAlignment="1">
      <alignment wrapText="1"/>
    </xf>
    <xf numFmtId="0" fontId="2" fillId="36" borderId="31" xfId="0" applyFont="1" applyFill="1" applyBorder="1" applyAlignment="1" applyProtection="1">
      <alignment horizontal="center" vertical="center"/>
      <protection hidden="1"/>
    </xf>
    <xf numFmtId="1" fontId="2" fillId="34" borderId="30" xfId="0" applyNumberFormat="1" applyFont="1" applyFill="1" applyBorder="1" applyAlignment="1" applyProtection="1">
      <alignment horizontal="right" vertical="center"/>
      <protection hidden="1"/>
    </xf>
    <xf numFmtId="0" fontId="2" fillId="34" borderId="31" xfId="0" applyFont="1" applyFill="1" applyBorder="1" applyAlignment="1" applyProtection="1">
      <alignment horizontal="center" vertical="center"/>
      <protection hidden="1"/>
    </xf>
    <xf numFmtId="1" fontId="5" fillId="34" borderId="11" xfId="0" applyNumberFormat="1" applyFont="1" applyFill="1" applyBorder="1" applyAlignment="1" applyProtection="1">
      <alignment horizontal="center" vertical="center"/>
      <protection hidden="1"/>
    </xf>
    <xf numFmtId="172" fontId="8" fillId="34" borderId="11" xfId="0" applyNumberFormat="1" applyFont="1" applyFill="1" applyBorder="1" applyAlignment="1" applyProtection="1">
      <alignment horizontal="right" vertical="center"/>
      <protection hidden="1"/>
    </xf>
    <xf numFmtId="0" fontId="14" fillId="0" borderId="0" xfId="0" applyFont="1" applyAlignment="1" applyProtection="1">
      <alignment/>
      <protection hidden="1"/>
    </xf>
    <xf numFmtId="1" fontId="6" fillId="0" borderId="13" xfId="0" applyNumberFormat="1" applyFont="1" applyFill="1" applyBorder="1" applyAlignment="1" applyProtection="1">
      <alignment horizontal="right" vertical="center"/>
      <protection locked="0"/>
    </xf>
    <xf numFmtId="1" fontId="6" fillId="0" borderId="28" xfId="0" applyNumberFormat="1" applyFont="1" applyFill="1" applyBorder="1" applyAlignment="1" applyProtection="1">
      <alignment horizontal="right" vertical="center"/>
      <protection locked="0"/>
    </xf>
    <xf numFmtId="2" fontId="6" fillId="0" borderId="32" xfId="0" applyNumberFormat="1" applyFont="1" applyBorder="1" applyAlignment="1" applyProtection="1">
      <alignment horizontal="right" vertical="center"/>
      <protection locked="0"/>
    </xf>
    <xf numFmtId="2" fontId="6" fillId="0" borderId="33" xfId="0" applyNumberFormat="1" applyFont="1" applyBorder="1" applyAlignment="1" applyProtection="1">
      <alignment horizontal="right" vertical="center"/>
      <protection locked="0"/>
    </xf>
    <xf numFmtId="2" fontId="6" fillId="0" borderId="34" xfId="0" applyNumberFormat="1" applyFont="1" applyBorder="1" applyAlignment="1" applyProtection="1">
      <alignment horizontal="right" vertical="center"/>
      <protection locked="0"/>
    </xf>
    <xf numFmtId="0" fontId="2" fillId="0" borderId="35" xfId="0" applyFont="1" applyFill="1" applyBorder="1" applyAlignment="1" applyProtection="1">
      <alignment horizontal="center" vertical="center" wrapText="1"/>
      <protection locked="0"/>
    </xf>
    <xf numFmtId="0" fontId="4" fillId="0" borderId="0" xfId="0" applyFont="1" applyBorder="1" applyAlignment="1" applyProtection="1">
      <alignment vertical="center"/>
      <protection locked="0"/>
    </xf>
    <xf numFmtId="1" fontId="4" fillId="0" borderId="0" xfId="0" applyNumberFormat="1" applyFont="1" applyBorder="1" applyAlignment="1" applyProtection="1">
      <alignment horizontal="right" vertical="center"/>
      <protection locked="0"/>
    </xf>
    <xf numFmtId="1" fontId="4" fillId="0" borderId="36" xfId="0" applyNumberFormat="1" applyFont="1" applyBorder="1" applyAlignment="1" applyProtection="1">
      <alignment horizontal="right" vertical="center"/>
      <protection locked="0"/>
    </xf>
    <xf numFmtId="2" fontId="5" fillId="0" borderId="35"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173" fontId="15" fillId="0" borderId="0" xfId="0" applyNumberFormat="1" applyFont="1" applyFill="1" applyBorder="1" applyAlignment="1" applyProtection="1">
      <alignment horizontal="center" vertical="center"/>
      <protection locked="0"/>
    </xf>
    <xf numFmtId="173" fontId="15" fillId="0" borderId="36" xfId="0" applyNumberFormat="1" applyFont="1" applyFill="1" applyBorder="1" applyAlignment="1" applyProtection="1">
      <alignment horizontal="center" vertical="center"/>
      <protection locked="0"/>
    </xf>
    <xf numFmtId="173" fontId="16" fillId="0" borderId="0" xfId="0" applyNumberFormat="1" applyFont="1" applyFill="1" applyBorder="1" applyAlignment="1" applyProtection="1">
      <alignment horizontal="center" vertical="center"/>
      <protection locked="0"/>
    </xf>
    <xf numFmtId="173" fontId="16" fillId="0" borderId="36" xfId="0" applyNumberFormat="1" applyFont="1" applyFill="1" applyBorder="1" applyAlignment="1" applyProtection="1">
      <alignment horizontal="center" vertical="center"/>
      <protection locked="0"/>
    </xf>
    <xf numFmtId="2" fontId="5" fillId="0" borderId="37" xfId="0" applyNumberFormat="1"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1" fontId="6" fillId="0" borderId="38" xfId="0" applyNumberFormat="1" applyFont="1" applyFill="1" applyBorder="1" applyAlignment="1" applyProtection="1">
      <alignment horizontal="right" vertical="center"/>
      <protection locked="0"/>
    </xf>
    <xf numFmtId="1" fontId="6" fillId="0" borderId="38" xfId="0" applyNumberFormat="1" applyFont="1" applyBorder="1" applyAlignment="1" applyProtection="1">
      <alignment horizontal="right" vertical="center"/>
      <protection locked="0"/>
    </xf>
    <xf numFmtId="1" fontId="6" fillId="0" borderId="39" xfId="0" applyNumberFormat="1" applyFont="1" applyBorder="1" applyAlignment="1" applyProtection="1">
      <alignment horizontal="right" vertical="center"/>
      <protection locked="0"/>
    </xf>
    <xf numFmtId="1" fontId="6" fillId="37" borderId="23" xfId="0" applyNumberFormat="1" applyFont="1" applyFill="1" applyBorder="1" applyAlignment="1" applyProtection="1">
      <alignment wrapText="1"/>
      <protection hidden="1"/>
    </xf>
    <xf numFmtId="0" fontId="6" fillId="34" borderId="11" xfId="0" applyFont="1" applyFill="1" applyBorder="1" applyAlignment="1" applyProtection="1">
      <alignment horizontal="left" vertical="top" wrapText="1"/>
      <protection hidden="1"/>
    </xf>
    <xf numFmtId="2" fontId="4" fillId="16" borderId="20" xfId="0" applyNumberFormat="1" applyFont="1" applyFill="1" applyBorder="1" applyAlignment="1" applyProtection="1">
      <alignment horizontal="center" vertical="center"/>
      <protection hidden="1"/>
    </xf>
    <xf numFmtId="2" fontId="4" fillId="16" borderId="29" xfId="0" applyNumberFormat="1" applyFont="1" applyFill="1" applyBorder="1" applyAlignment="1" applyProtection="1">
      <alignment horizontal="center" vertical="center"/>
      <protection hidden="1"/>
    </xf>
    <xf numFmtId="0" fontId="6" fillId="0" borderId="0" xfId="0" applyFont="1" applyAlignment="1" applyProtection="1">
      <alignment/>
      <protection locked="0"/>
    </xf>
    <xf numFmtId="1" fontId="6" fillId="0" borderId="11" xfId="0" applyNumberFormat="1" applyFont="1" applyFill="1" applyBorder="1" applyAlignment="1" applyProtection="1">
      <alignment horizontal="right" vertical="center" wrapText="1"/>
      <protection locked="0"/>
    </xf>
    <xf numFmtId="0" fontId="6" fillId="34" borderId="0" xfId="0" applyFont="1" applyFill="1" applyBorder="1" applyAlignment="1" applyProtection="1">
      <alignment horizontal="left" vertical="center" wrapText="1"/>
      <protection hidden="1"/>
    </xf>
    <xf numFmtId="0" fontId="65" fillId="36" borderId="11" xfId="0" applyFont="1" applyFill="1" applyBorder="1" applyAlignment="1" applyProtection="1">
      <alignment vertical="top" wrapText="1"/>
      <protection hidden="1"/>
    </xf>
    <xf numFmtId="1" fontId="6" fillId="37" borderId="11" xfId="0" applyNumberFormat="1" applyFont="1" applyFill="1" applyBorder="1" applyAlignment="1" applyProtection="1">
      <alignment vertical="top" wrapText="1"/>
      <protection hidden="1"/>
    </xf>
    <xf numFmtId="0" fontId="2" fillId="37" borderId="11" xfId="0" applyFont="1" applyFill="1" applyBorder="1" applyAlignment="1" applyProtection="1">
      <alignment horizontal="center" vertical="center"/>
      <protection hidden="1"/>
    </xf>
    <xf numFmtId="49" fontId="6" fillId="37" borderId="20" xfId="0" applyNumberFormat="1" applyFont="1" applyFill="1" applyBorder="1" applyAlignment="1" applyProtection="1">
      <alignment horizontal="left" vertical="top" wrapText="1"/>
      <protection hidden="1"/>
    </xf>
    <xf numFmtId="0" fontId="24" fillId="37" borderId="11" xfId="0" applyFont="1" applyFill="1" applyBorder="1" applyAlignment="1">
      <alignment horizontal="left" wrapText="1"/>
    </xf>
    <xf numFmtId="1" fontId="6" fillId="36" borderId="11" xfId="0" applyNumberFormat="1" applyFont="1" applyFill="1" applyBorder="1" applyAlignment="1" applyProtection="1">
      <alignment vertical="top" wrapText="1"/>
      <protection hidden="1"/>
    </xf>
    <xf numFmtId="0" fontId="6" fillId="36" borderId="13" xfId="0" applyFont="1" applyFill="1" applyBorder="1" applyAlignment="1" applyProtection="1">
      <alignment vertical="top" wrapText="1"/>
      <protection hidden="1"/>
    </xf>
    <xf numFmtId="0" fontId="6" fillId="36" borderId="20" xfId="0" applyFont="1" applyFill="1" applyBorder="1" applyAlignment="1" applyProtection="1">
      <alignment vertical="top" wrapText="1"/>
      <protection hidden="1"/>
    </xf>
    <xf numFmtId="0" fontId="6" fillId="36" borderId="23" xfId="0" applyFont="1" applyFill="1" applyBorder="1" applyAlignment="1" applyProtection="1">
      <alignment vertical="top" wrapText="1"/>
      <protection hidden="1"/>
    </xf>
    <xf numFmtId="0" fontId="6" fillId="36" borderId="22" xfId="0" applyFont="1" applyFill="1" applyBorder="1" applyAlignment="1" applyProtection="1">
      <alignment vertical="top" wrapText="1"/>
      <protection hidden="1"/>
    </xf>
    <xf numFmtId="1" fontId="5" fillId="36" borderId="14" xfId="0" applyNumberFormat="1" applyFont="1" applyFill="1" applyBorder="1" applyAlignment="1" applyProtection="1">
      <alignment horizontal="right" vertical="center"/>
      <protection hidden="1"/>
    </xf>
    <xf numFmtId="0" fontId="6" fillId="37" borderId="11" xfId="0" applyFont="1" applyFill="1" applyBorder="1" applyAlignment="1" applyProtection="1">
      <alignment vertical="top" wrapText="1"/>
      <protection hidden="1"/>
    </xf>
    <xf numFmtId="0" fontId="6" fillId="37" borderId="11" xfId="0" applyFont="1" applyFill="1" applyBorder="1" applyAlignment="1" applyProtection="1">
      <alignment wrapText="1"/>
      <protection hidden="1"/>
    </xf>
    <xf numFmtId="0" fontId="6" fillId="37" borderId="11" xfId="0" applyFont="1" applyFill="1" applyBorder="1" applyAlignment="1" applyProtection="1">
      <alignment vertical="center" wrapText="1"/>
      <protection hidden="1"/>
    </xf>
    <xf numFmtId="0" fontId="2" fillId="37" borderId="11" xfId="0" applyFont="1" applyFill="1" applyBorder="1" applyAlignment="1" applyProtection="1">
      <alignment vertical="center"/>
      <protection hidden="1"/>
    </xf>
    <xf numFmtId="0" fontId="2" fillId="36" borderId="11" xfId="0" applyFont="1" applyFill="1" applyBorder="1" applyAlignment="1" applyProtection="1">
      <alignment horizontal="center" vertical="center"/>
      <protection hidden="1"/>
    </xf>
    <xf numFmtId="0" fontId="6" fillId="36" borderId="11" xfId="0" applyFont="1" applyFill="1" applyBorder="1" applyAlignment="1" applyProtection="1">
      <alignment vertical="top" wrapText="1"/>
      <protection hidden="1"/>
    </xf>
    <xf numFmtId="0" fontId="6" fillId="34" borderId="11" xfId="0" applyFont="1" applyFill="1" applyBorder="1" applyAlignment="1" applyProtection="1">
      <alignment horizontal="left" vertical="center" wrapText="1"/>
      <protection hidden="1"/>
    </xf>
    <xf numFmtId="0" fontId="6" fillId="34" borderId="11" xfId="0" applyFont="1" applyFill="1" applyBorder="1" applyAlignment="1" applyProtection="1">
      <alignment horizontal="left" vertical="top" wrapText="1"/>
      <protection hidden="1"/>
    </xf>
    <xf numFmtId="0" fontId="6" fillId="34" borderId="11" xfId="0" applyFont="1" applyFill="1" applyBorder="1" applyAlignment="1" applyProtection="1">
      <alignment horizontal="left" wrapText="1"/>
      <protection hidden="1"/>
    </xf>
    <xf numFmtId="1" fontId="6" fillId="37" borderId="13" xfId="0" applyNumberFormat="1" applyFont="1" applyFill="1" applyBorder="1" applyAlignment="1" applyProtection="1">
      <alignment horizontal="left" vertical="top" wrapText="1"/>
      <protection hidden="1"/>
    </xf>
    <xf numFmtId="1" fontId="23" fillId="37" borderId="13" xfId="0" applyNumberFormat="1" applyFont="1" applyFill="1" applyBorder="1" applyAlignment="1" applyProtection="1">
      <alignment wrapText="1"/>
      <protection hidden="1"/>
    </xf>
    <xf numFmtId="0" fontId="6" fillId="36" borderId="14" xfId="0" applyFont="1" applyFill="1" applyBorder="1" applyAlignment="1" applyProtection="1">
      <alignment vertical="top" wrapText="1"/>
      <protection hidden="1"/>
    </xf>
    <xf numFmtId="0" fontId="2" fillId="37" borderId="27" xfId="0" applyFont="1" applyFill="1" applyBorder="1" applyAlignment="1" applyProtection="1">
      <alignment horizontal="center" vertical="center"/>
      <protection hidden="1"/>
    </xf>
    <xf numFmtId="1" fontId="2" fillId="37" borderId="31" xfId="0" applyNumberFormat="1" applyFont="1" applyFill="1" applyBorder="1" applyAlignment="1" applyProtection="1">
      <alignment horizontal="center" vertical="center"/>
      <protection hidden="1"/>
    </xf>
    <xf numFmtId="2" fontId="2" fillId="36" borderId="11" xfId="0" applyNumberFormat="1" applyFont="1" applyFill="1" applyBorder="1" applyAlignment="1" applyProtection="1">
      <alignment horizontal="right" vertical="center"/>
      <protection hidden="1"/>
    </xf>
    <xf numFmtId="0" fontId="0" fillId="0" borderId="11" xfId="0" applyBorder="1" applyAlignment="1" applyProtection="1">
      <alignment/>
      <protection hidden="1"/>
    </xf>
    <xf numFmtId="2" fontId="2" fillId="36" borderId="30" xfId="0" applyNumberFormat="1" applyFont="1" applyFill="1" applyBorder="1" applyAlignment="1" applyProtection="1">
      <alignment horizontal="right" vertical="center"/>
      <protection hidden="1"/>
    </xf>
    <xf numFmtId="0" fontId="0" fillId="0" borderId="30" xfId="0" applyBorder="1" applyAlignment="1" applyProtection="1">
      <alignment/>
      <protection hidden="1"/>
    </xf>
    <xf numFmtId="0" fontId="0" fillId="0" borderId="11" xfId="0" applyBorder="1" applyAlignment="1" applyProtection="1">
      <alignment horizontal="right" vertical="center"/>
      <protection hidden="1"/>
    </xf>
    <xf numFmtId="2" fontId="2" fillId="37" borderId="11" xfId="0" applyNumberFormat="1" applyFont="1" applyFill="1" applyBorder="1" applyAlignment="1" applyProtection="1">
      <alignment horizontal="right" vertical="center"/>
      <protection hidden="1"/>
    </xf>
    <xf numFmtId="2" fontId="2" fillId="37" borderId="30" xfId="0" applyNumberFormat="1" applyFont="1" applyFill="1" applyBorder="1" applyAlignment="1" applyProtection="1">
      <alignment horizontal="right" vertical="center"/>
      <protection hidden="1"/>
    </xf>
    <xf numFmtId="0" fontId="0" fillId="0" borderId="30" xfId="0" applyBorder="1" applyAlignment="1" applyProtection="1">
      <alignment horizontal="right" vertical="center"/>
      <protection hidden="1"/>
    </xf>
    <xf numFmtId="2" fontId="2" fillId="34" borderId="28" xfId="0" applyNumberFormat="1" applyFont="1" applyFill="1" applyBorder="1" applyAlignment="1" applyProtection="1">
      <alignment horizontal="right" vertical="center"/>
      <protection hidden="1"/>
    </xf>
    <xf numFmtId="2" fontId="2" fillId="34" borderId="29" xfId="0" applyNumberFormat="1" applyFont="1" applyFill="1" applyBorder="1" applyAlignment="1" applyProtection="1">
      <alignment horizontal="right" vertical="center"/>
      <protection hidden="1"/>
    </xf>
    <xf numFmtId="174" fontId="2" fillId="37" borderId="13" xfId="0" applyNumberFormat="1" applyFont="1" applyFill="1" applyBorder="1" applyAlignment="1" applyProtection="1">
      <alignment horizontal="right" vertical="center"/>
      <protection hidden="1"/>
    </xf>
    <xf numFmtId="174" fontId="2" fillId="37" borderId="20" xfId="0" applyNumberFormat="1" applyFont="1" applyFill="1" applyBorder="1" applyAlignment="1" applyProtection="1">
      <alignment horizontal="right" vertical="center"/>
      <protection hidden="1"/>
    </xf>
    <xf numFmtId="2" fontId="2" fillId="34" borderId="13" xfId="0" applyNumberFormat="1" applyFont="1" applyFill="1" applyBorder="1" applyAlignment="1" applyProtection="1">
      <alignment horizontal="right" vertical="center"/>
      <protection hidden="1"/>
    </xf>
    <xf numFmtId="2" fontId="2" fillId="34" borderId="20" xfId="0" applyNumberFormat="1" applyFont="1" applyFill="1" applyBorder="1" applyAlignment="1" applyProtection="1">
      <alignment horizontal="right" vertical="center"/>
      <protection hidden="1"/>
    </xf>
    <xf numFmtId="174" fontId="2" fillId="37" borderId="28" xfId="0" applyNumberFormat="1" applyFont="1" applyFill="1" applyBorder="1" applyAlignment="1" applyProtection="1">
      <alignment horizontal="right" vertical="center"/>
      <protection hidden="1"/>
    </xf>
    <xf numFmtId="174" fontId="2" fillId="37" borderId="29" xfId="0" applyNumberFormat="1" applyFont="1" applyFill="1" applyBorder="1" applyAlignment="1" applyProtection="1">
      <alignment horizontal="right" vertical="center"/>
      <protection hidden="1"/>
    </xf>
    <xf numFmtId="2" fontId="2" fillId="34" borderId="11" xfId="0" applyNumberFormat="1" applyFont="1" applyFill="1" applyBorder="1" applyAlignment="1" applyProtection="1">
      <alignment horizontal="center" vertical="center"/>
      <protection hidden="1"/>
    </xf>
    <xf numFmtId="0" fontId="0" fillId="0" borderId="11" xfId="0" applyBorder="1" applyAlignment="1">
      <alignment horizontal="center" vertical="center"/>
    </xf>
    <xf numFmtId="2" fontId="2" fillId="34" borderId="30" xfId="0" applyNumberFormat="1" applyFont="1" applyFill="1" applyBorder="1" applyAlignment="1" applyProtection="1">
      <alignment horizontal="center" vertical="center"/>
      <protection hidden="1"/>
    </xf>
    <xf numFmtId="0" fontId="0" fillId="0" borderId="30" xfId="0" applyBorder="1" applyAlignment="1">
      <alignment horizontal="center" vertical="center"/>
    </xf>
    <xf numFmtId="0" fontId="25" fillId="33" borderId="40" xfId="0" applyFont="1" applyFill="1" applyBorder="1" applyAlignment="1" applyProtection="1">
      <alignment horizontal="center" vertical="center" wrapText="1"/>
      <protection hidden="1"/>
    </xf>
    <xf numFmtId="0" fontId="26" fillId="0" borderId="41" xfId="0" applyFont="1" applyBorder="1" applyAlignment="1">
      <alignment vertical="center"/>
    </xf>
    <xf numFmtId="0" fontId="9" fillId="33" borderId="40" xfId="0" applyFont="1" applyFill="1" applyBorder="1" applyAlignment="1" applyProtection="1">
      <alignment horizontal="center" vertical="center" wrapText="1"/>
      <protection hidden="1"/>
    </xf>
    <xf numFmtId="0" fontId="0" fillId="0" borderId="41" xfId="0" applyBorder="1" applyAlignment="1">
      <alignment vertical="center"/>
    </xf>
    <xf numFmtId="0" fontId="0" fillId="0" borderId="14" xfId="0" applyBorder="1" applyAlignment="1">
      <alignment vertical="center"/>
    </xf>
    <xf numFmtId="0" fontId="9" fillId="33" borderId="42" xfId="0" applyFont="1" applyFill="1" applyBorder="1" applyAlignment="1" applyProtection="1">
      <alignment horizontal="center" vertical="center" wrapText="1"/>
      <protection hidden="1"/>
    </xf>
    <xf numFmtId="0" fontId="9" fillId="33" borderId="43" xfId="0" applyFont="1" applyFill="1" applyBorder="1" applyAlignment="1" applyProtection="1">
      <alignment horizontal="center" vertical="center" wrapText="1"/>
      <protection hidden="1"/>
    </xf>
    <xf numFmtId="0" fontId="9" fillId="33" borderId="35" xfId="0" applyFont="1" applyFill="1" applyBorder="1" applyAlignment="1" applyProtection="1">
      <alignment horizontal="center" vertical="center" wrapText="1"/>
      <protection hidden="1"/>
    </xf>
    <xf numFmtId="0" fontId="9" fillId="33" borderId="17" xfId="0" applyFont="1" applyFill="1" applyBorder="1" applyAlignment="1" applyProtection="1">
      <alignment horizontal="center" vertical="center" wrapText="1"/>
      <protection hidden="1"/>
    </xf>
    <xf numFmtId="0" fontId="9" fillId="33" borderId="44" xfId="0" applyFont="1" applyFill="1" applyBorder="1" applyAlignment="1" applyProtection="1">
      <alignment horizontal="center" vertical="center" wrapText="1"/>
      <protection hidden="1"/>
    </xf>
    <xf numFmtId="0" fontId="9" fillId="33" borderId="45" xfId="0" applyFont="1" applyFill="1" applyBorder="1" applyAlignment="1" applyProtection="1">
      <alignment horizontal="center" vertical="center" wrapText="1"/>
      <protection hidden="1"/>
    </xf>
    <xf numFmtId="0" fontId="11" fillId="34" borderId="40" xfId="0" applyFont="1" applyFill="1" applyBorder="1" applyAlignment="1" applyProtection="1">
      <alignment horizontal="left" vertical="center" wrapText="1"/>
      <protection hidden="1"/>
    </xf>
    <xf numFmtId="0" fontId="11" fillId="34" borderId="41" xfId="0" applyFont="1" applyFill="1" applyBorder="1" applyAlignment="1" applyProtection="1">
      <alignment horizontal="left" vertical="center" wrapText="1"/>
      <protection hidden="1"/>
    </xf>
    <xf numFmtId="0" fontId="11" fillId="34" borderId="14" xfId="0" applyFont="1" applyFill="1" applyBorder="1" applyAlignment="1" applyProtection="1">
      <alignment horizontal="left" vertical="center" wrapText="1"/>
      <protection hidden="1"/>
    </xf>
    <xf numFmtId="0" fontId="11" fillId="37" borderId="40" xfId="0" applyFont="1" applyFill="1" applyBorder="1" applyAlignment="1" applyProtection="1">
      <alignment horizontal="left" vertical="center" wrapText="1"/>
      <protection hidden="1"/>
    </xf>
    <xf numFmtId="0" fontId="11" fillId="37" borderId="41" xfId="0" applyFont="1" applyFill="1" applyBorder="1" applyAlignment="1" applyProtection="1">
      <alignment horizontal="left" vertical="center" wrapText="1"/>
      <protection hidden="1"/>
    </xf>
    <xf numFmtId="0" fontId="11" fillId="37" borderId="14" xfId="0" applyFont="1" applyFill="1" applyBorder="1" applyAlignment="1" applyProtection="1">
      <alignment horizontal="left" vertical="center" wrapText="1"/>
      <protection hidden="1"/>
    </xf>
    <xf numFmtId="0" fontId="2" fillId="34" borderId="27" xfId="0" applyFont="1" applyFill="1" applyBorder="1" applyAlignment="1" applyProtection="1">
      <alignment horizontal="center" vertical="center"/>
      <protection hidden="1"/>
    </xf>
    <xf numFmtId="0" fontId="2" fillId="34" borderId="46" xfId="0" applyFont="1" applyFill="1" applyBorder="1" applyAlignment="1" applyProtection="1">
      <alignment horizontal="center" vertical="center"/>
      <protection hidden="1"/>
    </xf>
    <xf numFmtId="0" fontId="2" fillId="36" borderId="47" xfId="0" applyFont="1" applyFill="1" applyBorder="1" applyAlignment="1" applyProtection="1">
      <alignment horizontal="left" vertical="center" wrapText="1"/>
      <protection hidden="1"/>
    </xf>
    <xf numFmtId="0" fontId="2" fillId="36" borderId="10" xfId="0" applyFont="1" applyFill="1" applyBorder="1" applyAlignment="1" applyProtection="1">
      <alignment horizontal="left" vertical="center" wrapText="1"/>
      <protection hidden="1"/>
    </xf>
    <xf numFmtId="0" fontId="12" fillId="34" borderId="42" xfId="0" applyFont="1" applyFill="1" applyBorder="1" applyAlignment="1" applyProtection="1">
      <alignment horizontal="center" vertical="center" wrapText="1"/>
      <protection hidden="1"/>
    </xf>
    <xf numFmtId="0" fontId="12" fillId="34" borderId="43" xfId="0" applyFont="1" applyFill="1" applyBorder="1" applyAlignment="1" applyProtection="1">
      <alignment horizontal="center" vertical="center" wrapText="1"/>
      <protection hidden="1"/>
    </xf>
    <xf numFmtId="0" fontId="12" fillId="34" borderId="44" xfId="0" applyFont="1" applyFill="1" applyBorder="1" applyAlignment="1" applyProtection="1">
      <alignment horizontal="center" vertical="center" wrapText="1"/>
      <protection hidden="1"/>
    </xf>
    <xf numFmtId="0" fontId="12" fillId="34" borderId="45" xfId="0" applyFont="1" applyFill="1" applyBorder="1" applyAlignment="1" applyProtection="1">
      <alignment horizontal="center" vertical="center" wrapText="1"/>
      <protection hidden="1"/>
    </xf>
    <xf numFmtId="0" fontId="4" fillId="37" borderId="35"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0" borderId="33" xfId="0" applyFont="1" applyBorder="1" applyAlignment="1" applyProtection="1">
      <alignment vertical="center"/>
      <protection locked="0"/>
    </xf>
    <xf numFmtId="0" fontId="12" fillId="37" borderId="42" xfId="0" applyFont="1" applyFill="1" applyBorder="1" applyAlignment="1" applyProtection="1">
      <alignment horizontal="center" vertical="center" wrapText="1"/>
      <protection hidden="1"/>
    </xf>
    <xf numFmtId="0" fontId="12" fillId="37" borderId="43" xfId="0" applyFont="1" applyFill="1" applyBorder="1" applyAlignment="1" applyProtection="1">
      <alignment horizontal="center" vertical="center" wrapText="1"/>
      <protection hidden="1"/>
    </xf>
    <xf numFmtId="0" fontId="12" fillId="37" borderId="44" xfId="0" applyFont="1" applyFill="1" applyBorder="1" applyAlignment="1" applyProtection="1">
      <alignment horizontal="center" vertical="center" wrapText="1"/>
      <protection hidden="1"/>
    </xf>
    <xf numFmtId="0" fontId="12" fillId="37" borderId="45" xfId="0" applyFont="1" applyFill="1" applyBorder="1" applyAlignment="1" applyProtection="1">
      <alignment horizontal="center" vertical="center" wrapText="1"/>
      <protection hidden="1"/>
    </xf>
    <xf numFmtId="0" fontId="5" fillId="0" borderId="38" xfId="0" applyFont="1" applyFill="1" applyBorder="1" applyAlignment="1" applyProtection="1">
      <alignment horizontal="left" vertical="center"/>
      <protection locked="0"/>
    </xf>
    <xf numFmtId="0" fontId="2" fillId="36" borderId="40" xfId="0" applyFont="1" applyFill="1" applyBorder="1" applyAlignment="1" applyProtection="1">
      <alignment horizontal="left" vertical="center" wrapText="1"/>
      <protection hidden="1"/>
    </xf>
    <xf numFmtId="0" fontId="2" fillId="36" borderId="41"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protection locked="0"/>
    </xf>
    <xf numFmtId="0" fontId="5" fillId="37" borderId="37" xfId="0" applyFont="1" applyFill="1" applyBorder="1" applyAlignment="1" applyProtection="1">
      <alignment horizontal="left" vertical="center" wrapText="1"/>
      <protection hidden="1"/>
    </xf>
    <xf numFmtId="0" fontId="5" fillId="37" borderId="38" xfId="0" applyFont="1" applyFill="1" applyBorder="1" applyAlignment="1" applyProtection="1">
      <alignment horizontal="left" vertical="center" wrapText="1"/>
      <protection hidden="1"/>
    </xf>
    <xf numFmtId="0" fontId="4" fillId="0" borderId="0" xfId="0" applyFont="1" applyBorder="1" applyAlignment="1" applyProtection="1">
      <alignment horizontal="left" vertical="center"/>
      <protection locked="0"/>
    </xf>
    <xf numFmtId="0" fontId="2" fillId="36" borderId="48" xfId="0" applyFont="1" applyFill="1" applyBorder="1" applyAlignment="1" applyProtection="1">
      <alignment horizontal="left" vertical="center" wrapText="1"/>
      <protection hidden="1"/>
    </xf>
    <xf numFmtId="0" fontId="2" fillId="36" borderId="49" xfId="0" applyFont="1" applyFill="1" applyBorder="1" applyAlignment="1" applyProtection="1">
      <alignment horizontal="left" vertical="center" wrapText="1"/>
      <protection hidden="1"/>
    </xf>
    <xf numFmtId="0" fontId="11" fillId="37" borderId="31" xfId="0" applyFont="1" applyFill="1" applyBorder="1" applyAlignment="1" applyProtection="1">
      <alignment horizontal="left" vertical="center" wrapText="1"/>
      <protection hidden="1"/>
    </xf>
    <xf numFmtId="0" fontId="11" fillId="37" borderId="11" xfId="0" applyFont="1" applyFill="1" applyBorder="1" applyAlignment="1" applyProtection="1">
      <alignment horizontal="left" vertical="center" wrapText="1"/>
      <protection hidden="1"/>
    </xf>
    <xf numFmtId="0" fontId="9" fillId="33" borderId="46" xfId="0" applyFont="1" applyFill="1" applyBorder="1" applyAlignment="1" applyProtection="1">
      <alignment horizontal="center"/>
      <protection hidden="1"/>
    </xf>
    <xf numFmtId="0" fontId="9" fillId="33" borderId="20" xfId="0" applyFont="1" applyFill="1" applyBorder="1" applyAlignment="1" applyProtection="1">
      <alignment horizontal="center"/>
      <protection hidden="1"/>
    </xf>
    <xf numFmtId="0" fontId="9" fillId="33" borderId="31"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wrapText="1"/>
      <protection hidden="1"/>
    </xf>
    <xf numFmtId="0" fontId="3" fillId="39" borderId="24" xfId="0" applyFont="1" applyFill="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2" fillId="0" borderId="5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5" fillId="39" borderId="40" xfId="0" applyFont="1" applyFill="1" applyBorder="1" applyAlignment="1" applyProtection="1">
      <alignment horizontal="center" vertical="center" wrapText="1"/>
      <protection hidden="1"/>
    </xf>
    <xf numFmtId="0" fontId="5" fillId="39" borderId="41" xfId="0" applyFont="1" applyFill="1" applyBorder="1" applyAlignment="1" applyProtection="1">
      <alignment horizontal="center" vertical="center" wrapText="1"/>
      <protection hidden="1"/>
    </xf>
    <xf numFmtId="0" fontId="7" fillId="36" borderId="51" xfId="0" applyFont="1" applyFill="1" applyBorder="1" applyAlignment="1" applyProtection="1">
      <alignment horizontal="center" vertical="center" wrapText="1"/>
      <protection hidden="1"/>
    </xf>
    <xf numFmtId="0" fontId="0" fillId="0" borderId="43"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1" fontId="7" fillId="36" borderId="42" xfId="0" applyNumberFormat="1" applyFont="1" applyFill="1" applyBorder="1" applyAlignment="1" applyProtection="1">
      <alignment horizontal="center" vertical="center" wrapText="1"/>
      <protection hidden="1"/>
    </xf>
    <xf numFmtId="1" fontId="0" fillId="0" borderId="35" xfId="0" applyNumberFormat="1" applyBorder="1" applyAlignment="1" applyProtection="1">
      <alignment horizontal="center" vertical="center" wrapText="1"/>
      <protection hidden="1"/>
    </xf>
    <xf numFmtId="0" fontId="0" fillId="0" borderId="44"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11" fillId="36" borderId="31" xfId="0" applyFont="1" applyFill="1" applyBorder="1" applyAlignment="1" applyProtection="1">
      <alignment horizontal="left" vertical="center" wrapText="1"/>
      <protection hidden="1"/>
    </xf>
    <xf numFmtId="0" fontId="11" fillId="36" borderId="11" xfId="0" applyFont="1" applyFill="1" applyBorder="1" applyAlignment="1" applyProtection="1">
      <alignment horizontal="left" vertical="center" wrapText="1"/>
      <protection hidden="1"/>
    </xf>
    <xf numFmtId="0" fontId="12" fillId="36" borderId="42" xfId="0" applyFont="1" applyFill="1" applyBorder="1" applyAlignment="1" applyProtection="1">
      <alignment horizontal="center" vertical="center" wrapText="1"/>
      <protection hidden="1"/>
    </xf>
    <xf numFmtId="0" fontId="2" fillId="37" borderId="43" xfId="0" applyFont="1" applyFill="1" applyBorder="1" applyAlignment="1" applyProtection="1">
      <alignment horizontal="center" vertical="center"/>
      <protection hidden="1"/>
    </xf>
    <xf numFmtId="0" fontId="2" fillId="37" borderId="45" xfId="0" applyFont="1" applyFill="1" applyBorder="1" applyAlignment="1" applyProtection="1">
      <alignment horizontal="center" vertical="center"/>
      <protection hidden="1"/>
    </xf>
    <xf numFmtId="0" fontId="2" fillId="37" borderId="17" xfId="0" applyFont="1" applyFill="1" applyBorder="1" applyAlignment="1" applyProtection="1">
      <alignment horizontal="center" vertical="center"/>
      <protection hidden="1"/>
    </xf>
    <xf numFmtId="0" fontId="2" fillId="36" borderId="42" xfId="0" applyFont="1" applyFill="1" applyBorder="1" applyAlignment="1" applyProtection="1">
      <alignment horizontal="center" vertical="center"/>
      <protection hidden="1"/>
    </xf>
    <xf numFmtId="0" fontId="2" fillId="36" borderId="44"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20" xfId="0" applyFont="1" applyFill="1" applyBorder="1" applyAlignment="1" applyProtection="1">
      <alignment horizontal="center" vertical="center"/>
      <protection hidden="1"/>
    </xf>
    <xf numFmtId="0" fontId="2" fillId="37" borderId="31" xfId="0" applyFont="1" applyFill="1" applyBorder="1" applyAlignment="1" applyProtection="1">
      <alignment horizontal="center" vertical="center"/>
      <protection hidden="1"/>
    </xf>
    <xf numFmtId="0" fontId="11" fillId="37" borderId="31" xfId="0" applyFont="1" applyFill="1" applyBorder="1" applyAlignment="1" applyProtection="1">
      <alignment horizontal="left" vertical="center"/>
      <protection hidden="1"/>
    </xf>
    <xf numFmtId="0" fontId="11" fillId="37" borderId="11" xfId="0" applyFont="1" applyFill="1" applyBorder="1" applyAlignment="1" applyProtection="1">
      <alignment horizontal="left" vertical="center"/>
      <protection hidden="1"/>
    </xf>
    <xf numFmtId="0" fontId="11" fillId="36" borderId="31" xfId="0" applyFont="1" applyFill="1" applyBorder="1" applyAlignment="1" applyProtection="1">
      <alignment horizontal="left" vertical="center"/>
      <protection hidden="1"/>
    </xf>
    <xf numFmtId="0" fontId="11" fillId="36" borderId="11" xfId="0" applyFont="1" applyFill="1" applyBorder="1" applyAlignment="1" applyProtection="1">
      <alignment horizontal="left" vertical="center"/>
      <protection hidden="1"/>
    </xf>
    <xf numFmtId="0" fontId="12" fillId="36" borderId="3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7">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indexed="42"/>
      </font>
      <fill>
        <patternFill>
          <bgColor indexed="42"/>
        </patternFill>
      </fill>
    </dxf>
    <dxf>
      <font>
        <color indexed="10"/>
      </font>
      <fill>
        <patternFill>
          <bgColor indexed="10"/>
        </patternFill>
      </fill>
    </dxf>
    <dxf>
      <fill>
        <patternFill>
          <bgColor indexed="22"/>
        </patternFill>
      </fill>
    </dxf>
    <dxf>
      <fill>
        <patternFill>
          <bgColor indexed="10"/>
        </patternFill>
      </fill>
    </dxf>
    <dxf>
      <font>
        <color auto="1"/>
      </font>
      <fill>
        <patternFill>
          <bgColor indexed="11"/>
        </patternFill>
      </fill>
    </dxf>
    <dxf>
      <fill>
        <patternFill>
          <bgColor indexed="22"/>
        </patternFill>
      </fill>
    </dxf>
    <dxf>
      <fill>
        <patternFill>
          <bgColor indexed="10"/>
        </patternFill>
      </fill>
    </dxf>
    <dxf>
      <font>
        <color auto="1"/>
      </font>
      <fill>
        <patternFill>
          <bgColor indexed="11"/>
        </patternFill>
      </fill>
    </dxf>
    <dxf>
      <font>
        <color indexed="10"/>
      </font>
    </dxf>
    <dxf>
      <fill>
        <patternFill>
          <bgColor indexed="45"/>
        </patternFill>
      </fill>
    </dxf>
    <dxf>
      <font>
        <color indexed="10"/>
      </font>
    </dxf>
    <dxf>
      <font>
        <color auto="1"/>
      </font>
      <fill>
        <patternFill>
          <bgColor indexed="45"/>
        </patternFill>
      </fill>
    </dxf>
    <dxf>
      <font>
        <color indexed="10"/>
      </font>
    </dxf>
    <dxf>
      <fill>
        <patternFill>
          <bgColor indexed="45"/>
        </patternFill>
      </fill>
    </dxf>
    <dxf>
      <font>
        <color indexed="10"/>
      </font>
    </dxf>
    <dxf>
      <fill>
        <patternFill>
          <bgColor indexed="45"/>
        </patternFill>
      </fill>
    </dxf>
    <dxf>
      <font>
        <color indexed="10"/>
      </font>
    </dxf>
    <dxf>
      <fill>
        <patternFill>
          <bgColor indexed="45"/>
        </patternFill>
      </fill>
    </dxf>
    <dxf>
      <fill>
        <patternFill>
          <bgColor indexed="26"/>
        </patternFill>
      </fill>
    </dxf>
    <dxf>
      <font>
        <color rgb="FFFF0000"/>
      </font>
      <border/>
    </dxf>
    <dxf>
      <font>
        <color auto="1"/>
      </font>
      <fill>
        <patternFill>
          <bgColor rgb="FF00FF00"/>
        </patternFill>
      </fill>
      <border/>
    </dxf>
    <dxf>
      <font>
        <color rgb="FFFF0000"/>
      </font>
      <fill>
        <patternFill>
          <bgColor rgb="FFFF0000"/>
        </patternFill>
      </fill>
      <border/>
    </dxf>
    <dxf>
      <font>
        <color rgb="FFCCFFCC"/>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398"/>
  <sheetViews>
    <sheetView tabSelected="1" zoomScalePageLayoutView="0" workbookViewId="0" topLeftCell="A1">
      <selection activeCell="E4" sqref="E4"/>
    </sheetView>
  </sheetViews>
  <sheetFormatPr defaultColWidth="9.00390625" defaultRowHeight="12.75" outlineLevelRow="1"/>
  <cols>
    <col min="1" max="1" width="3.375" style="36" customWidth="1"/>
    <col min="2" max="2" width="28.25390625" style="30" customWidth="1"/>
    <col min="3" max="3" width="26.125" style="30" customWidth="1"/>
    <col min="4" max="4" width="11.00390625" style="30" customWidth="1"/>
    <col min="5" max="54" width="5.00390625" style="1" customWidth="1"/>
    <col min="55" max="16384" width="9.125" style="1" customWidth="1"/>
  </cols>
  <sheetData>
    <row r="1" spans="1:54" ht="32.25" customHeight="1">
      <c r="A1" s="215" t="s">
        <v>97</v>
      </c>
      <c r="B1" s="216"/>
      <c r="C1" s="213" t="s">
        <v>379</v>
      </c>
      <c r="D1" s="74">
        <f>50-COUNTBLANK(E3:BB3)</f>
        <v>1</v>
      </c>
      <c r="E1" s="75">
        <v>1</v>
      </c>
      <c r="F1" s="75">
        <f>E1+1</f>
        <v>2</v>
      </c>
      <c r="G1" s="75">
        <f aca="true" t="shared" si="0" ref="G1:AM1">F1+1</f>
        <v>3</v>
      </c>
      <c r="H1" s="75">
        <f t="shared" si="0"/>
        <v>4</v>
      </c>
      <c r="I1" s="75">
        <f t="shared" si="0"/>
        <v>5</v>
      </c>
      <c r="J1" s="75">
        <f t="shared" si="0"/>
        <v>6</v>
      </c>
      <c r="K1" s="75">
        <f t="shared" si="0"/>
        <v>7</v>
      </c>
      <c r="L1" s="75">
        <f>K1+1</f>
        <v>8</v>
      </c>
      <c r="M1" s="75">
        <f t="shared" si="0"/>
        <v>9</v>
      </c>
      <c r="N1" s="75">
        <f>M1+1</f>
        <v>10</v>
      </c>
      <c r="O1" s="75">
        <f>N1+1</f>
        <v>11</v>
      </c>
      <c r="P1" s="75">
        <f>O1+1</f>
        <v>12</v>
      </c>
      <c r="Q1" s="75">
        <f t="shared" si="0"/>
        <v>13</v>
      </c>
      <c r="R1" s="75">
        <f t="shared" si="0"/>
        <v>14</v>
      </c>
      <c r="S1" s="75">
        <f t="shared" si="0"/>
        <v>15</v>
      </c>
      <c r="T1" s="75">
        <f t="shared" si="0"/>
        <v>16</v>
      </c>
      <c r="U1" s="75">
        <f t="shared" si="0"/>
        <v>17</v>
      </c>
      <c r="V1" s="75">
        <f t="shared" si="0"/>
        <v>18</v>
      </c>
      <c r="W1" s="75">
        <f t="shared" si="0"/>
        <v>19</v>
      </c>
      <c r="X1" s="75">
        <f t="shared" si="0"/>
        <v>20</v>
      </c>
      <c r="Y1" s="75">
        <f t="shared" si="0"/>
        <v>21</v>
      </c>
      <c r="Z1" s="75">
        <f t="shared" si="0"/>
        <v>22</v>
      </c>
      <c r="AA1" s="75">
        <f t="shared" si="0"/>
        <v>23</v>
      </c>
      <c r="AB1" s="75">
        <f t="shared" si="0"/>
        <v>24</v>
      </c>
      <c r="AC1" s="75">
        <f t="shared" si="0"/>
        <v>25</v>
      </c>
      <c r="AD1" s="75">
        <f t="shared" si="0"/>
        <v>26</v>
      </c>
      <c r="AE1" s="75">
        <f t="shared" si="0"/>
        <v>27</v>
      </c>
      <c r="AF1" s="75">
        <f t="shared" si="0"/>
        <v>28</v>
      </c>
      <c r="AG1" s="75">
        <f t="shared" si="0"/>
        <v>29</v>
      </c>
      <c r="AH1" s="75">
        <f t="shared" si="0"/>
        <v>30</v>
      </c>
      <c r="AI1" s="75">
        <f t="shared" si="0"/>
        <v>31</v>
      </c>
      <c r="AJ1" s="75">
        <f t="shared" si="0"/>
        <v>32</v>
      </c>
      <c r="AK1" s="75">
        <f t="shared" si="0"/>
        <v>33</v>
      </c>
      <c r="AL1" s="75">
        <f t="shared" si="0"/>
        <v>34</v>
      </c>
      <c r="AM1" s="75">
        <f t="shared" si="0"/>
        <v>35</v>
      </c>
      <c r="AN1" s="75">
        <v>36</v>
      </c>
      <c r="AO1" s="75">
        <v>37</v>
      </c>
      <c r="AP1" s="75">
        <v>38</v>
      </c>
      <c r="AQ1" s="75">
        <v>39</v>
      </c>
      <c r="AR1" s="75">
        <v>40</v>
      </c>
      <c r="AS1" s="75">
        <v>41</v>
      </c>
      <c r="AT1" s="75">
        <v>42</v>
      </c>
      <c r="AU1" s="75">
        <v>43</v>
      </c>
      <c r="AV1" s="75">
        <v>44</v>
      </c>
      <c r="AW1" s="75">
        <v>45</v>
      </c>
      <c r="AX1" s="75">
        <v>46</v>
      </c>
      <c r="AY1" s="75">
        <v>47</v>
      </c>
      <c r="AZ1" s="75">
        <v>48</v>
      </c>
      <c r="BA1" s="75">
        <v>49</v>
      </c>
      <c r="BB1" s="76">
        <v>50</v>
      </c>
    </row>
    <row r="2" spans="1:54" ht="30.75" customHeight="1" thickBot="1">
      <c r="A2" s="77">
        <v>1</v>
      </c>
      <c r="B2" s="40" t="s">
        <v>98</v>
      </c>
      <c r="C2" s="214"/>
      <c r="D2" s="17">
        <f>COUNTIF(E4:BB4,0)</f>
        <v>0</v>
      </c>
      <c r="E2" s="44">
        <v>3</v>
      </c>
      <c r="F2" s="45"/>
      <c r="G2" s="45"/>
      <c r="H2" s="45"/>
      <c r="I2" s="45"/>
      <c r="J2" s="45"/>
      <c r="K2" s="45"/>
      <c r="L2" s="46"/>
      <c r="M2" s="46"/>
      <c r="N2" s="46"/>
      <c r="O2" s="45"/>
      <c r="P2" s="45"/>
      <c r="Q2" s="45"/>
      <c r="R2" s="45"/>
      <c r="S2" s="45"/>
      <c r="T2" s="45"/>
      <c r="U2" s="45"/>
      <c r="V2" s="45"/>
      <c r="W2" s="45"/>
      <c r="X2" s="45"/>
      <c r="Y2" s="45"/>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78"/>
    </row>
    <row r="3" spans="1:54" ht="111" customHeight="1">
      <c r="A3" s="225">
        <f>COUNTBLANK(E3:BB3)-COUNTBLANK(E2:BB2)+COUNTBLANK(E4:BB4)+COUNTBLANK(E5:BB5)</f>
        <v>0</v>
      </c>
      <c r="B3" s="221" t="s">
        <v>118</v>
      </c>
      <c r="C3" s="222"/>
      <c r="D3" s="217" t="s">
        <v>51</v>
      </c>
      <c r="E3" s="64" t="s">
        <v>127</v>
      </c>
      <c r="F3" s="64"/>
      <c r="G3" s="64"/>
      <c r="H3" s="64"/>
      <c r="I3" s="64"/>
      <c r="J3" s="64"/>
      <c r="K3" s="64"/>
      <c r="L3" s="64"/>
      <c r="M3" s="64"/>
      <c r="N3" s="64"/>
      <c r="O3" s="64"/>
      <c r="P3" s="64"/>
      <c r="Q3" s="64"/>
      <c r="R3" s="64"/>
      <c r="S3" s="64"/>
      <c r="T3" s="47"/>
      <c r="U3" s="47"/>
      <c r="V3" s="47"/>
      <c r="W3" s="47"/>
      <c r="X3" s="47"/>
      <c r="Y3" s="47"/>
      <c r="Z3" s="64"/>
      <c r="AA3" s="64"/>
      <c r="AB3" s="64"/>
      <c r="AC3" s="64"/>
      <c r="AD3" s="64"/>
      <c r="AE3" s="64"/>
      <c r="AF3" s="64"/>
      <c r="AG3" s="64"/>
      <c r="AH3" s="64"/>
      <c r="AI3" s="64"/>
      <c r="AJ3" s="64"/>
      <c r="AK3" s="64"/>
      <c r="AL3" s="64"/>
      <c r="AM3" s="65"/>
      <c r="AN3" s="65"/>
      <c r="AO3" s="65"/>
      <c r="AP3" s="65"/>
      <c r="AQ3" s="65"/>
      <c r="AR3" s="65"/>
      <c r="AS3" s="65"/>
      <c r="AT3" s="65"/>
      <c r="AU3" s="65"/>
      <c r="AV3" s="65"/>
      <c r="AW3" s="65"/>
      <c r="AX3" s="65"/>
      <c r="AY3" s="65"/>
      <c r="AZ3" s="65"/>
      <c r="BA3" s="65"/>
      <c r="BB3" s="65"/>
    </row>
    <row r="4" spans="1:54" s="2" customFormat="1" ht="13.5" thickBot="1">
      <c r="A4" s="226"/>
      <c r="B4" s="223"/>
      <c r="C4" s="224"/>
      <c r="D4" s="218"/>
      <c r="E4" s="48">
        <v>1</v>
      </c>
      <c r="F4" s="48">
        <v>1</v>
      </c>
      <c r="G4" s="48">
        <v>1</v>
      </c>
      <c r="H4" s="48">
        <v>1</v>
      </c>
      <c r="I4" s="48">
        <v>1</v>
      </c>
      <c r="J4" s="48">
        <v>1</v>
      </c>
      <c r="K4" s="48">
        <v>1</v>
      </c>
      <c r="L4" s="48">
        <v>1</v>
      </c>
      <c r="M4" s="48">
        <v>1</v>
      </c>
      <c r="N4" s="48">
        <v>1</v>
      </c>
      <c r="O4" s="48">
        <v>1</v>
      </c>
      <c r="P4" s="48">
        <v>1</v>
      </c>
      <c r="Q4" s="48">
        <v>1</v>
      </c>
      <c r="R4" s="48">
        <v>1</v>
      </c>
      <c r="S4" s="48">
        <v>1</v>
      </c>
      <c r="T4" s="48">
        <v>1</v>
      </c>
      <c r="U4" s="48">
        <v>1</v>
      </c>
      <c r="V4" s="48">
        <v>1</v>
      </c>
      <c r="W4" s="48">
        <v>1</v>
      </c>
      <c r="X4" s="48">
        <v>1</v>
      </c>
      <c r="Y4" s="48">
        <v>1</v>
      </c>
      <c r="Z4" s="48">
        <v>1</v>
      </c>
      <c r="AA4" s="48">
        <v>1</v>
      </c>
      <c r="AB4" s="48">
        <v>1</v>
      </c>
      <c r="AC4" s="48">
        <v>1</v>
      </c>
      <c r="AD4" s="48">
        <v>1</v>
      </c>
      <c r="AE4" s="48">
        <v>1</v>
      </c>
      <c r="AF4" s="48">
        <v>1</v>
      </c>
      <c r="AG4" s="48">
        <v>1</v>
      </c>
      <c r="AH4" s="48">
        <v>1</v>
      </c>
      <c r="AI4" s="48">
        <v>1</v>
      </c>
      <c r="AJ4" s="48">
        <v>1</v>
      </c>
      <c r="AK4" s="48">
        <v>1</v>
      </c>
      <c r="AL4" s="48">
        <v>1</v>
      </c>
      <c r="AM4" s="66">
        <v>1</v>
      </c>
      <c r="AN4" s="66">
        <v>1</v>
      </c>
      <c r="AO4" s="66">
        <v>1</v>
      </c>
      <c r="AP4" s="66">
        <v>1</v>
      </c>
      <c r="AQ4" s="66">
        <v>1</v>
      </c>
      <c r="AR4" s="66">
        <v>1</v>
      </c>
      <c r="AS4" s="66">
        <v>1</v>
      </c>
      <c r="AT4" s="66">
        <v>1</v>
      </c>
      <c r="AU4" s="66">
        <v>1</v>
      </c>
      <c r="AV4" s="66">
        <v>1</v>
      </c>
      <c r="AW4" s="66">
        <v>1</v>
      </c>
      <c r="AX4" s="66">
        <v>1</v>
      </c>
      <c r="AY4" s="66">
        <v>1</v>
      </c>
      <c r="AZ4" s="66">
        <v>1</v>
      </c>
      <c r="BA4" s="66">
        <v>1</v>
      </c>
      <c r="BB4" s="66">
        <v>1</v>
      </c>
    </row>
    <row r="5" spans="1:54" ht="38.25" customHeight="1">
      <c r="A5" s="219"/>
      <c r="B5" s="220"/>
      <c r="C5" s="43"/>
      <c r="D5" s="42" t="s">
        <v>119</v>
      </c>
      <c r="E5" s="49">
        <v>100</v>
      </c>
      <c r="F5" s="49">
        <v>100</v>
      </c>
      <c r="G5" s="49">
        <v>100</v>
      </c>
      <c r="H5" s="49">
        <v>100</v>
      </c>
      <c r="I5" s="49">
        <v>100</v>
      </c>
      <c r="J5" s="49">
        <v>100</v>
      </c>
      <c r="K5" s="49">
        <v>100</v>
      </c>
      <c r="L5" s="49">
        <v>100</v>
      </c>
      <c r="M5" s="49">
        <v>100</v>
      </c>
      <c r="N5" s="49">
        <v>100</v>
      </c>
      <c r="O5" s="49">
        <v>100</v>
      </c>
      <c r="P5" s="49">
        <v>100</v>
      </c>
      <c r="Q5" s="49">
        <v>100</v>
      </c>
      <c r="R5" s="49">
        <v>100</v>
      </c>
      <c r="S5" s="49">
        <v>100</v>
      </c>
      <c r="T5" s="49">
        <v>100</v>
      </c>
      <c r="U5" s="49">
        <v>100</v>
      </c>
      <c r="V5" s="49">
        <v>100</v>
      </c>
      <c r="W5" s="49">
        <v>100</v>
      </c>
      <c r="X5" s="49">
        <v>100</v>
      </c>
      <c r="Y5" s="49">
        <v>100</v>
      </c>
      <c r="Z5" s="63">
        <v>100</v>
      </c>
      <c r="AA5" s="63">
        <v>100</v>
      </c>
      <c r="AB5" s="63">
        <v>100</v>
      </c>
      <c r="AC5" s="63">
        <v>100</v>
      </c>
      <c r="AD5" s="63">
        <v>100</v>
      </c>
      <c r="AE5" s="63">
        <v>100</v>
      </c>
      <c r="AF5" s="63">
        <v>100</v>
      </c>
      <c r="AG5" s="63">
        <v>100</v>
      </c>
      <c r="AH5" s="63">
        <v>100</v>
      </c>
      <c r="AI5" s="63">
        <v>100</v>
      </c>
      <c r="AJ5" s="63">
        <v>100</v>
      </c>
      <c r="AK5" s="63">
        <v>100</v>
      </c>
      <c r="AL5" s="63">
        <v>100</v>
      </c>
      <c r="AM5" s="63">
        <v>100</v>
      </c>
      <c r="AN5" s="63">
        <v>100</v>
      </c>
      <c r="AO5" s="63">
        <v>100</v>
      </c>
      <c r="AP5" s="63">
        <v>100</v>
      </c>
      <c r="AQ5" s="63">
        <v>100</v>
      </c>
      <c r="AR5" s="63">
        <v>100</v>
      </c>
      <c r="AS5" s="63">
        <v>100</v>
      </c>
      <c r="AT5" s="63">
        <v>100</v>
      </c>
      <c r="AU5" s="63">
        <v>100</v>
      </c>
      <c r="AV5" s="63">
        <v>100</v>
      </c>
      <c r="AW5" s="63">
        <v>100</v>
      </c>
      <c r="AX5" s="63">
        <v>100</v>
      </c>
      <c r="AY5" s="63">
        <v>100</v>
      </c>
      <c r="AZ5" s="63">
        <v>100</v>
      </c>
      <c r="BA5" s="63">
        <v>100</v>
      </c>
      <c r="BB5" s="79">
        <v>100</v>
      </c>
    </row>
    <row r="6" spans="1:54" s="30" customFormat="1" ht="16.5">
      <c r="A6" s="209" t="s">
        <v>105</v>
      </c>
      <c r="B6" s="210"/>
      <c r="C6" s="210"/>
      <c r="D6" s="7">
        <f>SUM(E6:BB6)</f>
        <v>0</v>
      </c>
      <c r="E6" s="7">
        <f>E15+E53+E84+E115+E186+E289</f>
        <v>0</v>
      </c>
      <c r="F6" s="7">
        <f aca="true" t="shared" si="1" ref="F6:BB6">F15+F53+F84+F115+F186+F289</f>
        <v>0</v>
      </c>
      <c r="G6" s="7">
        <f t="shared" si="1"/>
        <v>0</v>
      </c>
      <c r="H6" s="7">
        <f t="shared" si="1"/>
        <v>0</v>
      </c>
      <c r="I6" s="7">
        <f t="shared" si="1"/>
        <v>0</v>
      </c>
      <c r="J6" s="7">
        <f t="shared" si="1"/>
        <v>0</v>
      </c>
      <c r="K6" s="7">
        <f t="shared" si="1"/>
        <v>0</v>
      </c>
      <c r="L6" s="7">
        <f t="shared" si="1"/>
        <v>0</v>
      </c>
      <c r="M6" s="7">
        <f t="shared" si="1"/>
        <v>0</v>
      </c>
      <c r="N6" s="7">
        <f t="shared" si="1"/>
        <v>0</v>
      </c>
      <c r="O6" s="7">
        <f t="shared" si="1"/>
        <v>0</v>
      </c>
      <c r="P6" s="7">
        <f t="shared" si="1"/>
        <v>0</v>
      </c>
      <c r="Q6" s="7">
        <f t="shared" si="1"/>
        <v>0</v>
      </c>
      <c r="R6" s="7">
        <f t="shared" si="1"/>
        <v>0</v>
      </c>
      <c r="S6" s="7">
        <f t="shared" si="1"/>
        <v>0</v>
      </c>
      <c r="T6" s="7">
        <f t="shared" si="1"/>
        <v>0</v>
      </c>
      <c r="U6" s="7">
        <f t="shared" si="1"/>
        <v>0</v>
      </c>
      <c r="V6" s="7">
        <f t="shared" si="1"/>
        <v>0</v>
      </c>
      <c r="W6" s="7">
        <f t="shared" si="1"/>
        <v>0</v>
      </c>
      <c r="X6" s="7">
        <f t="shared" si="1"/>
        <v>0</v>
      </c>
      <c r="Y6" s="7">
        <f t="shared" si="1"/>
        <v>0</v>
      </c>
      <c r="Z6" s="7">
        <f t="shared" si="1"/>
        <v>0</v>
      </c>
      <c r="AA6" s="7">
        <f t="shared" si="1"/>
        <v>0</v>
      </c>
      <c r="AB6" s="7">
        <f t="shared" si="1"/>
        <v>0</v>
      </c>
      <c r="AC6" s="7">
        <f t="shared" si="1"/>
        <v>0</v>
      </c>
      <c r="AD6" s="7">
        <f t="shared" si="1"/>
        <v>0</v>
      </c>
      <c r="AE6" s="7">
        <f t="shared" si="1"/>
        <v>0</v>
      </c>
      <c r="AF6" s="7">
        <f t="shared" si="1"/>
        <v>0</v>
      </c>
      <c r="AG6" s="7">
        <f t="shared" si="1"/>
        <v>0</v>
      </c>
      <c r="AH6" s="7">
        <f t="shared" si="1"/>
        <v>0</v>
      </c>
      <c r="AI6" s="7">
        <f t="shared" si="1"/>
        <v>0</v>
      </c>
      <c r="AJ6" s="7">
        <f t="shared" si="1"/>
        <v>0</v>
      </c>
      <c r="AK6" s="7">
        <f t="shared" si="1"/>
        <v>0</v>
      </c>
      <c r="AL6" s="7">
        <f t="shared" si="1"/>
        <v>0</v>
      </c>
      <c r="AM6" s="7">
        <f t="shared" si="1"/>
        <v>0</v>
      </c>
      <c r="AN6" s="7">
        <f t="shared" si="1"/>
        <v>0</v>
      </c>
      <c r="AO6" s="7">
        <f t="shared" si="1"/>
        <v>0</v>
      </c>
      <c r="AP6" s="7">
        <f t="shared" si="1"/>
        <v>0</v>
      </c>
      <c r="AQ6" s="7">
        <f t="shared" si="1"/>
        <v>0</v>
      </c>
      <c r="AR6" s="7">
        <f t="shared" si="1"/>
        <v>0</v>
      </c>
      <c r="AS6" s="7">
        <f t="shared" si="1"/>
        <v>0</v>
      </c>
      <c r="AT6" s="7">
        <f t="shared" si="1"/>
        <v>0</v>
      </c>
      <c r="AU6" s="7">
        <f t="shared" si="1"/>
        <v>0</v>
      </c>
      <c r="AV6" s="7">
        <f t="shared" si="1"/>
        <v>0</v>
      </c>
      <c r="AW6" s="7">
        <f t="shared" si="1"/>
        <v>0</v>
      </c>
      <c r="AX6" s="7">
        <f t="shared" si="1"/>
        <v>0</v>
      </c>
      <c r="AY6" s="7">
        <f t="shared" si="1"/>
        <v>0</v>
      </c>
      <c r="AZ6" s="7">
        <f t="shared" si="1"/>
        <v>0</v>
      </c>
      <c r="BA6" s="7">
        <f t="shared" si="1"/>
        <v>0</v>
      </c>
      <c r="BB6" s="7">
        <f t="shared" si="1"/>
        <v>0</v>
      </c>
    </row>
    <row r="7" spans="1:54" s="30" customFormat="1" ht="15.75">
      <c r="A7" s="211" t="s">
        <v>104</v>
      </c>
      <c r="B7" s="212"/>
      <c r="C7" s="18" t="s">
        <v>52</v>
      </c>
      <c r="D7" s="8">
        <f>(D6*100)/(1548*SUMIF($E$2:$BB$2,"&gt;0",$E$5:$BB$5))</f>
        <v>0</v>
      </c>
      <c r="E7" s="162">
        <f>(E6*100)/(E5*1548)</f>
        <v>0</v>
      </c>
      <c r="F7" s="162">
        <f aca="true" t="shared" si="2" ref="F7:AL7">(F6*100)/(F5*1548)</f>
        <v>0</v>
      </c>
      <c r="G7" s="162">
        <f t="shared" si="2"/>
        <v>0</v>
      </c>
      <c r="H7" s="162">
        <f t="shared" si="2"/>
        <v>0</v>
      </c>
      <c r="I7" s="162">
        <f t="shared" si="2"/>
        <v>0</v>
      </c>
      <c r="J7" s="162">
        <f t="shared" si="2"/>
        <v>0</v>
      </c>
      <c r="K7" s="162">
        <f t="shared" si="2"/>
        <v>0</v>
      </c>
      <c r="L7" s="162">
        <f t="shared" si="2"/>
        <v>0</v>
      </c>
      <c r="M7" s="162">
        <f t="shared" si="2"/>
        <v>0</v>
      </c>
      <c r="N7" s="162">
        <f t="shared" si="2"/>
        <v>0</v>
      </c>
      <c r="O7" s="162">
        <f t="shared" si="2"/>
        <v>0</v>
      </c>
      <c r="P7" s="162">
        <f t="shared" si="2"/>
        <v>0</v>
      </c>
      <c r="Q7" s="162">
        <f t="shared" si="2"/>
        <v>0</v>
      </c>
      <c r="R7" s="162">
        <f t="shared" si="2"/>
        <v>0</v>
      </c>
      <c r="S7" s="162">
        <f t="shared" si="2"/>
        <v>0</v>
      </c>
      <c r="T7" s="162">
        <f t="shared" si="2"/>
        <v>0</v>
      </c>
      <c r="U7" s="162">
        <f t="shared" si="2"/>
        <v>0</v>
      </c>
      <c r="V7" s="162">
        <f t="shared" si="2"/>
        <v>0</v>
      </c>
      <c r="W7" s="162">
        <f>(W6*100)/(W5*1548)</f>
        <v>0</v>
      </c>
      <c r="X7" s="162">
        <f>(X6*100)/(X5*1548)</f>
        <v>0</v>
      </c>
      <c r="Y7" s="162">
        <f>(Y6*100)/(Y5*1548)</f>
        <v>0</v>
      </c>
      <c r="Z7" s="162">
        <f t="shared" si="2"/>
        <v>0</v>
      </c>
      <c r="AA7" s="162">
        <f>(AA6*100)/(AA5*1548)</f>
        <v>0</v>
      </c>
      <c r="AB7" s="162">
        <f>(AB6*100)/(AB5*1548)</f>
        <v>0</v>
      </c>
      <c r="AC7" s="162">
        <f>(AC6*100)/(AC5*1548)</f>
        <v>0</v>
      </c>
      <c r="AD7" s="162">
        <f t="shared" si="2"/>
        <v>0</v>
      </c>
      <c r="AE7" s="162">
        <f t="shared" si="2"/>
        <v>0</v>
      </c>
      <c r="AF7" s="162">
        <f t="shared" si="2"/>
        <v>0</v>
      </c>
      <c r="AG7" s="162">
        <f t="shared" si="2"/>
        <v>0</v>
      </c>
      <c r="AH7" s="162">
        <f t="shared" si="2"/>
        <v>0</v>
      </c>
      <c r="AI7" s="162">
        <f t="shared" si="2"/>
        <v>0</v>
      </c>
      <c r="AJ7" s="162">
        <f t="shared" si="2"/>
        <v>0</v>
      </c>
      <c r="AK7" s="162">
        <f t="shared" si="2"/>
        <v>0</v>
      </c>
      <c r="AL7" s="162">
        <f t="shared" si="2"/>
        <v>0</v>
      </c>
      <c r="AM7" s="162">
        <f>(BB6*100)/(BB5*1548)</f>
        <v>0</v>
      </c>
      <c r="AN7" s="162">
        <f aca="true" t="shared" si="3" ref="AN7:BB7">(AN6*100)/(AN5*1548)</f>
        <v>0</v>
      </c>
      <c r="AO7" s="162">
        <f t="shared" si="3"/>
        <v>0</v>
      </c>
      <c r="AP7" s="162">
        <f t="shared" si="3"/>
        <v>0</v>
      </c>
      <c r="AQ7" s="162">
        <f t="shared" si="3"/>
        <v>0</v>
      </c>
      <c r="AR7" s="162">
        <f t="shared" si="3"/>
        <v>0</v>
      </c>
      <c r="AS7" s="162">
        <f t="shared" si="3"/>
        <v>0</v>
      </c>
      <c r="AT7" s="162">
        <f t="shared" si="3"/>
        <v>0</v>
      </c>
      <c r="AU7" s="162">
        <f t="shared" si="3"/>
        <v>0</v>
      </c>
      <c r="AV7" s="162">
        <f t="shared" si="3"/>
        <v>0</v>
      </c>
      <c r="AW7" s="162">
        <f t="shared" si="3"/>
        <v>0</v>
      </c>
      <c r="AX7" s="162">
        <f t="shared" si="3"/>
        <v>0</v>
      </c>
      <c r="AY7" s="162">
        <f t="shared" si="3"/>
        <v>0</v>
      </c>
      <c r="AZ7" s="162">
        <f t="shared" si="3"/>
        <v>0</v>
      </c>
      <c r="BA7" s="162">
        <f t="shared" si="3"/>
        <v>0</v>
      </c>
      <c r="BB7" s="164">
        <f t="shared" si="3"/>
        <v>0</v>
      </c>
    </row>
    <row r="8" spans="1:54" s="30" customFormat="1" ht="30.75" customHeight="1">
      <c r="A8" s="211"/>
      <c r="B8" s="212"/>
      <c r="C8" s="41" t="s">
        <v>26</v>
      </c>
      <c r="D8" s="8">
        <f>((D6-SUMIF($E$4:$BB$4,"=0",E6:BB6))*100)/(1548*(SUMIF($E$2:$BB$2,"&gt;0",$E$5:$BB$5)-SUMIF($E$4:$BB$4,"=0",$E$5:$BB$5)))</f>
        <v>0</v>
      </c>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4"/>
    </row>
    <row r="9" spans="1:54" s="30" customFormat="1" ht="15.75">
      <c r="A9" s="211"/>
      <c r="B9" s="212"/>
      <c r="C9" s="18" t="s">
        <v>25</v>
      </c>
      <c r="D9" s="9">
        <f>IF(D2&lt;&gt;0,(SUMIF(E4:BB4,"=0",E6:BB6)*100)/(1548*SUMIF(E4:BB4,"=0",E5:BB5)),)</f>
        <v>0</v>
      </c>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4"/>
    </row>
    <row r="10" spans="1:54" s="30" customFormat="1" ht="16.5" customHeight="1">
      <c r="A10" s="168" t="s">
        <v>106</v>
      </c>
      <c r="B10" s="169"/>
      <c r="C10" s="170"/>
      <c r="D10" s="7">
        <f>SUM(E10:BB10)</f>
        <v>0</v>
      </c>
      <c r="E10" s="90">
        <f>E228</f>
        <v>0</v>
      </c>
      <c r="F10" s="90">
        <f aca="true" t="shared" si="4" ref="F10:BB10">F228</f>
        <v>0</v>
      </c>
      <c r="G10" s="90">
        <f t="shared" si="4"/>
        <v>0</v>
      </c>
      <c r="H10" s="90">
        <f t="shared" si="4"/>
        <v>0</v>
      </c>
      <c r="I10" s="90">
        <f t="shared" si="4"/>
        <v>0</v>
      </c>
      <c r="J10" s="90">
        <f t="shared" si="4"/>
        <v>0</v>
      </c>
      <c r="K10" s="90">
        <f t="shared" si="4"/>
        <v>0</v>
      </c>
      <c r="L10" s="90">
        <f t="shared" si="4"/>
        <v>0</v>
      </c>
      <c r="M10" s="90">
        <f t="shared" si="4"/>
        <v>0</v>
      </c>
      <c r="N10" s="90">
        <f t="shared" si="4"/>
        <v>0</v>
      </c>
      <c r="O10" s="90">
        <f t="shared" si="4"/>
        <v>0</v>
      </c>
      <c r="P10" s="90">
        <f t="shared" si="4"/>
        <v>0</v>
      </c>
      <c r="Q10" s="90">
        <f t="shared" si="4"/>
        <v>0</v>
      </c>
      <c r="R10" s="90">
        <f t="shared" si="4"/>
        <v>0</v>
      </c>
      <c r="S10" s="90">
        <f t="shared" si="4"/>
        <v>0</v>
      </c>
      <c r="T10" s="90">
        <f t="shared" si="4"/>
        <v>0</v>
      </c>
      <c r="U10" s="90">
        <f t="shared" si="4"/>
        <v>0</v>
      </c>
      <c r="V10" s="90">
        <f t="shared" si="4"/>
        <v>0</v>
      </c>
      <c r="W10" s="90">
        <f t="shared" si="4"/>
        <v>0</v>
      </c>
      <c r="X10" s="90">
        <f t="shared" si="4"/>
        <v>0</v>
      </c>
      <c r="Y10" s="90">
        <f t="shared" si="4"/>
        <v>0</v>
      </c>
      <c r="Z10" s="90">
        <f t="shared" si="4"/>
        <v>0</v>
      </c>
      <c r="AA10" s="90">
        <f t="shared" si="4"/>
        <v>0</v>
      </c>
      <c r="AB10" s="90">
        <f t="shared" si="4"/>
        <v>0</v>
      </c>
      <c r="AC10" s="90">
        <f t="shared" si="4"/>
        <v>0</v>
      </c>
      <c r="AD10" s="90">
        <f t="shared" si="4"/>
        <v>0</v>
      </c>
      <c r="AE10" s="90">
        <f t="shared" si="4"/>
        <v>0</v>
      </c>
      <c r="AF10" s="90">
        <f t="shared" si="4"/>
        <v>0</v>
      </c>
      <c r="AG10" s="90">
        <f t="shared" si="4"/>
        <v>0</v>
      </c>
      <c r="AH10" s="90">
        <f t="shared" si="4"/>
        <v>0</v>
      </c>
      <c r="AI10" s="90">
        <f t="shared" si="4"/>
        <v>0</v>
      </c>
      <c r="AJ10" s="90">
        <f t="shared" si="4"/>
        <v>0</v>
      </c>
      <c r="AK10" s="90">
        <f t="shared" si="4"/>
        <v>0</v>
      </c>
      <c r="AL10" s="90">
        <f t="shared" si="4"/>
        <v>0</v>
      </c>
      <c r="AM10" s="90">
        <f t="shared" si="4"/>
        <v>0</v>
      </c>
      <c r="AN10" s="90">
        <f t="shared" si="4"/>
        <v>0</v>
      </c>
      <c r="AO10" s="90">
        <f t="shared" si="4"/>
        <v>0</v>
      </c>
      <c r="AP10" s="90">
        <f t="shared" si="4"/>
        <v>0</v>
      </c>
      <c r="AQ10" s="90">
        <f t="shared" si="4"/>
        <v>0</v>
      </c>
      <c r="AR10" s="90">
        <f t="shared" si="4"/>
        <v>0</v>
      </c>
      <c r="AS10" s="90">
        <f t="shared" si="4"/>
        <v>0</v>
      </c>
      <c r="AT10" s="90">
        <f t="shared" si="4"/>
        <v>0</v>
      </c>
      <c r="AU10" s="90">
        <f t="shared" si="4"/>
        <v>0</v>
      </c>
      <c r="AV10" s="90">
        <f t="shared" si="4"/>
        <v>0</v>
      </c>
      <c r="AW10" s="90">
        <f t="shared" si="4"/>
        <v>0</v>
      </c>
      <c r="AX10" s="90">
        <f t="shared" si="4"/>
        <v>0</v>
      </c>
      <c r="AY10" s="90">
        <f t="shared" si="4"/>
        <v>0</v>
      </c>
      <c r="AZ10" s="90">
        <f t="shared" si="4"/>
        <v>0</v>
      </c>
      <c r="BA10" s="90">
        <f t="shared" si="4"/>
        <v>0</v>
      </c>
      <c r="BB10" s="90">
        <f t="shared" si="4"/>
        <v>0</v>
      </c>
    </row>
    <row r="11" spans="1:54" s="30" customFormat="1" ht="15.75">
      <c r="A11" s="171" t="s">
        <v>103</v>
      </c>
      <c r="B11" s="172"/>
      <c r="C11" s="18" t="s">
        <v>52</v>
      </c>
      <c r="D11" s="8">
        <f>(D10*100)/(1548*SUMIF($E$2:$BB$2,"&gt;0",$E$5:$BB$5))</f>
        <v>0</v>
      </c>
      <c r="E11" s="162">
        <f>(E10*100)/(E5*1548)</f>
        <v>0</v>
      </c>
      <c r="F11" s="162">
        <f aca="true" t="shared" si="5" ref="F11:BB11">(F10*100)/(F5*1548)</f>
        <v>0</v>
      </c>
      <c r="G11" s="162">
        <f t="shared" si="5"/>
        <v>0</v>
      </c>
      <c r="H11" s="162">
        <f t="shared" si="5"/>
        <v>0</v>
      </c>
      <c r="I11" s="162">
        <f t="shared" si="5"/>
        <v>0</v>
      </c>
      <c r="J11" s="162">
        <f t="shared" si="5"/>
        <v>0</v>
      </c>
      <c r="K11" s="162">
        <f t="shared" si="5"/>
        <v>0</v>
      </c>
      <c r="L11" s="162">
        <f t="shared" si="5"/>
        <v>0</v>
      </c>
      <c r="M11" s="162">
        <f t="shared" si="5"/>
        <v>0</v>
      </c>
      <c r="N11" s="162">
        <f t="shared" si="5"/>
        <v>0</v>
      </c>
      <c r="O11" s="162">
        <f t="shared" si="5"/>
        <v>0</v>
      </c>
      <c r="P11" s="162">
        <f t="shared" si="5"/>
        <v>0</v>
      </c>
      <c r="Q11" s="162">
        <f t="shared" si="5"/>
        <v>0</v>
      </c>
      <c r="R11" s="162">
        <f t="shared" si="5"/>
        <v>0</v>
      </c>
      <c r="S11" s="162">
        <f t="shared" si="5"/>
        <v>0</v>
      </c>
      <c r="T11" s="162">
        <f t="shared" si="5"/>
        <v>0</v>
      </c>
      <c r="U11" s="162">
        <f t="shared" si="5"/>
        <v>0</v>
      </c>
      <c r="V11" s="162">
        <f t="shared" si="5"/>
        <v>0</v>
      </c>
      <c r="W11" s="162">
        <f t="shared" si="5"/>
        <v>0</v>
      </c>
      <c r="X11" s="162">
        <f t="shared" si="5"/>
        <v>0</v>
      </c>
      <c r="Y11" s="162">
        <f t="shared" si="5"/>
        <v>0</v>
      </c>
      <c r="Z11" s="162">
        <f t="shared" si="5"/>
        <v>0</v>
      </c>
      <c r="AA11" s="162">
        <f t="shared" si="5"/>
        <v>0</v>
      </c>
      <c r="AB11" s="162">
        <f t="shared" si="5"/>
        <v>0</v>
      </c>
      <c r="AC11" s="162">
        <f t="shared" si="5"/>
        <v>0</v>
      </c>
      <c r="AD11" s="162">
        <f t="shared" si="5"/>
        <v>0</v>
      </c>
      <c r="AE11" s="162">
        <f t="shared" si="5"/>
        <v>0</v>
      </c>
      <c r="AF11" s="162">
        <f t="shared" si="5"/>
        <v>0</v>
      </c>
      <c r="AG11" s="162">
        <f t="shared" si="5"/>
        <v>0</v>
      </c>
      <c r="AH11" s="162">
        <f t="shared" si="5"/>
        <v>0</v>
      </c>
      <c r="AI11" s="162">
        <f t="shared" si="5"/>
        <v>0</v>
      </c>
      <c r="AJ11" s="162">
        <f t="shared" si="5"/>
        <v>0</v>
      </c>
      <c r="AK11" s="162">
        <f t="shared" si="5"/>
        <v>0</v>
      </c>
      <c r="AL11" s="162">
        <f t="shared" si="5"/>
        <v>0</v>
      </c>
      <c r="AM11" s="162">
        <f t="shared" si="5"/>
        <v>0</v>
      </c>
      <c r="AN11" s="162">
        <f t="shared" si="5"/>
        <v>0</v>
      </c>
      <c r="AO11" s="162">
        <f t="shared" si="5"/>
        <v>0</v>
      </c>
      <c r="AP11" s="162">
        <f t="shared" si="5"/>
        <v>0</v>
      </c>
      <c r="AQ11" s="162">
        <f t="shared" si="5"/>
        <v>0</v>
      </c>
      <c r="AR11" s="162">
        <f t="shared" si="5"/>
        <v>0</v>
      </c>
      <c r="AS11" s="162">
        <f t="shared" si="5"/>
        <v>0</v>
      </c>
      <c r="AT11" s="162">
        <f t="shared" si="5"/>
        <v>0</v>
      </c>
      <c r="AU11" s="162">
        <f t="shared" si="5"/>
        <v>0</v>
      </c>
      <c r="AV11" s="162">
        <f t="shared" si="5"/>
        <v>0</v>
      </c>
      <c r="AW11" s="162">
        <f t="shared" si="5"/>
        <v>0</v>
      </c>
      <c r="AX11" s="162">
        <f t="shared" si="5"/>
        <v>0</v>
      </c>
      <c r="AY11" s="162">
        <f t="shared" si="5"/>
        <v>0</v>
      </c>
      <c r="AZ11" s="162">
        <f t="shared" si="5"/>
        <v>0</v>
      </c>
      <c r="BA11" s="162">
        <f t="shared" si="5"/>
        <v>0</v>
      </c>
      <c r="BB11" s="164">
        <f t="shared" si="5"/>
        <v>0</v>
      </c>
    </row>
    <row r="12" spans="1:54" s="30" customFormat="1" ht="31.5">
      <c r="A12" s="173"/>
      <c r="B12" s="174"/>
      <c r="C12" s="41" t="s">
        <v>26</v>
      </c>
      <c r="D12" s="8">
        <f>((D10-SUMIF($E$4:$BB$4,"=0",E10:BB10))*100)/(1548*(SUMIF($E$2:$BB$2,"&gt;0",$E$5:$BB$5)-SUMIF($E$4:$BB$4,"=0",$E$5:$BB$5)))</f>
        <v>0</v>
      </c>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3"/>
      <c r="BB12" s="165"/>
    </row>
    <row r="13" spans="1:54" s="30" customFormat="1" ht="18" customHeight="1">
      <c r="A13" s="175"/>
      <c r="B13" s="176"/>
      <c r="C13" s="18" t="s">
        <v>25</v>
      </c>
      <c r="D13" s="9">
        <f>IF(D2&lt;&gt;0,(SUMIF(E4:BB4,"=0",E10:BB10)*100)/(1548*SUMIF(E4:BB4,"=0",E5:BB5)),)</f>
        <v>0</v>
      </c>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5"/>
    </row>
    <row r="14" spans="1:54" s="92" customFormat="1" ht="38.25" customHeight="1">
      <c r="A14" s="166" t="s">
        <v>102</v>
      </c>
      <c r="B14" s="167"/>
      <c r="C14" s="167"/>
      <c r="D14" s="91">
        <f>((D6+D10)*100)/(1548*SUMIF($E$2:$BB$2,"&gt;0",$E$5:$BB$5))</f>
        <v>0</v>
      </c>
      <c r="E14" s="116">
        <f>E7+E11</f>
        <v>0</v>
      </c>
      <c r="F14" s="116">
        <f aca="true" t="shared" si="6" ref="F14:BB14">F7+F11</f>
        <v>0</v>
      </c>
      <c r="G14" s="116">
        <f t="shared" si="6"/>
        <v>0</v>
      </c>
      <c r="H14" s="116">
        <f t="shared" si="6"/>
        <v>0</v>
      </c>
      <c r="I14" s="116">
        <f t="shared" si="6"/>
        <v>0</v>
      </c>
      <c r="J14" s="116">
        <f t="shared" si="6"/>
        <v>0</v>
      </c>
      <c r="K14" s="116">
        <f t="shared" si="6"/>
        <v>0</v>
      </c>
      <c r="L14" s="116">
        <f t="shared" si="6"/>
        <v>0</v>
      </c>
      <c r="M14" s="116">
        <f t="shared" si="6"/>
        <v>0</v>
      </c>
      <c r="N14" s="116">
        <f t="shared" si="6"/>
        <v>0</v>
      </c>
      <c r="O14" s="116">
        <f t="shared" si="6"/>
        <v>0</v>
      </c>
      <c r="P14" s="116">
        <f t="shared" si="6"/>
        <v>0</v>
      </c>
      <c r="Q14" s="116">
        <f t="shared" si="6"/>
        <v>0</v>
      </c>
      <c r="R14" s="116">
        <f t="shared" si="6"/>
        <v>0</v>
      </c>
      <c r="S14" s="116">
        <f t="shared" si="6"/>
        <v>0</v>
      </c>
      <c r="T14" s="116">
        <f t="shared" si="6"/>
        <v>0</v>
      </c>
      <c r="U14" s="116">
        <f t="shared" si="6"/>
        <v>0</v>
      </c>
      <c r="V14" s="116">
        <f t="shared" si="6"/>
        <v>0</v>
      </c>
      <c r="W14" s="116">
        <f t="shared" si="6"/>
        <v>0</v>
      </c>
      <c r="X14" s="116">
        <f t="shared" si="6"/>
        <v>0</v>
      </c>
      <c r="Y14" s="116">
        <f t="shared" si="6"/>
        <v>0</v>
      </c>
      <c r="Z14" s="116">
        <f t="shared" si="6"/>
        <v>0</v>
      </c>
      <c r="AA14" s="116">
        <f t="shared" si="6"/>
        <v>0</v>
      </c>
      <c r="AB14" s="116">
        <f t="shared" si="6"/>
        <v>0</v>
      </c>
      <c r="AC14" s="116">
        <f t="shared" si="6"/>
        <v>0</v>
      </c>
      <c r="AD14" s="116">
        <f t="shared" si="6"/>
        <v>0</v>
      </c>
      <c r="AE14" s="116">
        <f t="shared" si="6"/>
        <v>0</v>
      </c>
      <c r="AF14" s="116">
        <f t="shared" si="6"/>
        <v>0</v>
      </c>
      <c r="AG14" s="116">
        <f t="shared" si="6"/>
        <v>0</v>
      </c>
      <c r="AH14" s="116">
        <f t="shared" si="6"/>
        <v>0</v>
      </c>
      <c r="AI14" s="116">
        <f t="shared" si="6"/>
        <v>0</v>
      </c>
      <c r="AJ14" s="116">
        <f t="shared" si="6"/>
        <v>0</v>
      </c>
      <c r="AK14" s="116">
        <f t="shared" si="6"/>
        <v>0</v>
      </c>
      <c r="AL14" s="116">
        <f t="shared" si="6"/>
        <v>0</v>
      </c>
      <c r="AM14" s="116">
        <f t="shared" si="6"/>
        <v>0</v>
      </c>
      <c r="AN14" s="116">
        <f t="shared" si="6"/>
        <v>0</v>
      </c>
      <c r="AO14" s="116">
        <f t="shared" si="6"/>
        <v>0</v>
      </c>
      <c r="AP14" s="116">
        <f t="shared" si="6"/>
        <v>0</v>
      </c>
      <c r="AQ14" s="116">
        <f t="shared" si="6"/>
        <v>0</v>
      </c>
      <c r="AR14" s="116">
        <f t="shared" si="6"/>
        <v>0</v>
      </c>
      <c r="AS14" s="116">
        <f t="shared" si="6"/>
        <v>0</v>
      </c>
      <c r="AT14" s="116">
        <f t="shared" si="6"/>
        <v>0</v>
      </c>
      <c r="AU14" s="116">
        <f t="shared" si="6"/>
        <v>0</v>
      </c>
      <c r="AV14" s="116">
        <f t="shared" si="6"/>
        <v>0</v>
      </c>
      <c r="AW14" s="116">
        <f t="shared" si="6"/>
        <v>0</v>
      </c>
      <c r="AX14" s="116">
        <f t="shared" si="6"/>
        <v>0</v>
      </c>
      <c r="AY14" s="116">
        <f t="shared" si="6"/>
        <v>0</v>
      </c>
      <c r="AZ14" s="116">
        <f t="shared" si="6"/>
        <v>0</v>
      </c>
      <c r="BA14" s="116">
        <f t="shared" si="6"/>
        <v>0</v>
      </c>
      <c r="BB14" s="117">
        <f t="shared" si="6"/>
        <v>0</v>
      </c>
    </row>
    <row r="15" spans="1:54" s="30" customFormat="1" ht="14.25">
      <c r="A15" s="242" t="s">
        <v>54</v>
      </c>
      <c r="B15" s="243"/>
      <c r="C15" s="243"/>
      <c r="D15" s="10">
        <f>SUM(E15:BB15)</f>
        <v>0</v>
      </c>
      <c r="E15" s="11">
        <f>SUM(E18:E52)</f>
        <v>0</v>
      </c>
      <c r="F15" s="11">
        <f aca="true" t="shared" si="7" ref="F15:AM15">SUM(F18:F52)</f>
        <v>0</v>
      </c>
      <c r="G15" s="11">
        <f t="shared" si="7"/>
        <v>0</v>
      </c>
      <c r="H15" s="11">
        <f t="shared" si="7"/>
        <v>0</v>
      </c>
      <c r="I15" s="11">
        <f t="shared" si="7"/>
        <v>0</v>
      </c>
      <c r="J15" s="11">
        <f t="shared" si="7"/>
        <v>0</v>
      </c>
      <c r="K15" s="11">
        <f t="shared" si="7"/>
        <v>0</v>
      </c>
      <c r="L15" s="11">
        <f t="shared" si="7"/>
        <v>0</v>
      </c>
      <c r="M15" s="11">
        <f t="shared" si="7"/>
        <v>0</v>
      </c>
      <c r="N15" s="11">
        <f t="shared" si="7"/>
        <v>0</v>
      </c>
      <c r="O15" s="11">
        <f t="shared" si="7"/>
        <v>0</v>
      </c>
      <c r="P15" s="11">
        <f t="shared" si="7"/>
        <v>0</v>
      </c>
      <c r="Q15" s="11">
        <f t="shared" si="7"/>
        <v>0</v>
      </c>
      <c r="R15" s="11">
        <f t="shared" si="7"/>
        <v>0</v>
      </c>
      <c r="S15" s="11">
        <f t="shared" si="7"/>
        <v>0</v>
      </c>
      <c r="T15" s="11">
        <f t="shared" si="7"/>
        <v>0</v>
      </c>
      <c r="U15" s="11">
        <f t="shared" si="7"/>
        <v>0</v>
      </c>
      <c r="V15" s="11">
        <f t="shared" si="7"/>
        <v>0</v>
      </c>
      <c r="W15" s="11">
        <f t="shared" si="7"/>
        <v>0</v>
      </c>
      <c r="X15" s="11">
        <f t="shared" si="7"/>
        <v>0</v>
      </c>
      <c r="Y15" s="11">
        <f t="shared" si="7"/>
        <v>0</v>
      </c>
      <c r="Z15" s="11">
        <f t="shared" si="7"/>
        <v>0</v>
      </c>
      <c r="AA15" s="11">
        <f t="shared" si="7"/>
        <v>0</v>
      </c>
      <c r="AB15" s="11">
        <f t="shared" si="7"/>
        <v>0</v>
      </c>
      <c r="AC15" s="11">
        <f t="shared" si="7"/>
        <v>0</v>
      </c>
      <c r="AD15" s="11">
        <f t="shared" si="7"/>
        <v>0</v>
      </c>
      <c r="AE15" s="11">
        <f t="shared" si="7"/>
        <v>0</v>
      </c>
      <c r="AF15" s="11">
        <f t="shared" si="7"/>
        <v>0</v>
      </c>
      <c r="AG15" s="11">
        <f t="shared" si="7"/>
        <v>0</v>
      </c>
      <c r="AH15" s="11">
        <f t="shared" si="7"/>
        <v>0</v>
      </c>
      <c r="AI15" s="11">
        <f t="shared" si="7"/>
        <v>0</v>
      </c>
      <c r="AJ15" s="11">
        <f t="shared" si="7"/>
        <v>0</v>
      </c>
      <c r="AK15" s="11">
        <f t="shared" si="7"/>
        <v>0</v>
      </c>
      <c r="AL15" s="11">
        <f t="shared" si="7"/>
        <v>0</v>
      </c>
      <c r="AM15" s="11">
        <f t="shared" si="7"/>
        <v>0</v>
      </c>
      <c r="AN15" s="11">
        <f aca="true" t="shared" si="8" ref="AN15:BB15">SUM(AN18:AN52)</f>
        <v>0</v>
      </c>
      <c r="AO15" s="11">
        <f t="shared" si="8"/>
        <v>0</v>
      </c>
      <c r="AP15" s="11">
        <f t="shared" si="8"/>
        <v>0</v>
      </c>
      <c r="AQ15" s="11">
        <f t="shared" si="8"/>
        <v>0</v>
      </c>
      <c r="AR15" s="11">
        <f t="shared" si="8"/>
        <v>0</v>
      </c>
      <c r="AS15" s="11">
        <f t="shared" si="8"/>
        <v>0</v>
      </c>
      <c r="AT15" s="11">
        <f t="shared" si="8"/>
        <v>0</v>
      </c>
      <c r="AU15" s="11">
        <f t="shared" si="8"/>
        <v>0</v>
      </c>
      <c r="AV15" s="11">
        <f t="shared" si="8"/>
        <v>0</v>
      </c>
      <c r="AW15" s="11">
        <f t="shared" si="8"/>
        <v>0</v>
      </c>
      <c r="AX15" s="11">
        <f t="shared" si="8"/>
        <v>0</v>
      </c>
      <c r="AY15" s="11">
        <f t="shared" si="8"/>
        <v>0</v>
      </c>
      <c r="AZ15" s="11">
        <f t="shared" si="8"/>
        <v>0</v>
      </c>
      <c r="BA15" s="11">
        <f t="shared" si="8"/>
        <v>0</v>
      </c>
      <c r="BB15" s="80">
        <f t="shared" si="8"/>
        <v>0</v>
      </c>
    </row>
    <row r="16" spans="1:54" s="30" customFormat="1" ht="12.75">
      <c r="A16" s="244" t="s">
        <v>126</v>
      </c>
      <c r="B16" s="245"/>
      <c r="C16" s="19" t="s">
        <v>52</v>
      </c>
      <c r="D16" s="12">
        <f>(D15*100)/(900*SUMIF($E$2:$BB$2,"&gt;0",$E$5:$BB$5))</f>
        <v>0</v>
      </c>
      <c r="E16" s="146">
        <f aca="true" t="shared" si="9" ref="E16:AM16">(E15*100)/(900*E5)</f>
        <v>0</v>
      </c>
      <c r="F16" s="146">
        <f t="shared" si="9"/>
        <v>0</v>
      </c>
      <c r="G16" s="146">
        <f t="shared" si="9"/>
        <v>0</v>
      </c>
      <c r="H16" s="146">
        <f t="shared" si="9"/>
        <v>0</v>
      </c>
      <c r="I16" s="146">
        <f t="shared" si="9"/>
        <v>0</v>
      </c>
      <c r="J16" s="146">
        <f t="shared" si="9"/>
        <v>0</v>
      </c>
      <c r="K16" s="146">
        <f t="shared" si="9"/>
        <v>0</v>
      </c>
      <c r="L16" s="146">
        <f t="shared" si="9"/>
        <v>0</v>
      </c>
      <c r="M16" s="146">
        <f t="shared" si="9"/>
        <v>0</v>
      </c>
      <c r="N16" s="146">
        <f t="shared" si="9"/>
        <v>0</v>
      </c>
      <c r="O16" s="146">
        <f t="shared" si="9"/>
        <v>0</v>
      </c>
      <c r="P16" s="146">
        <f t="shared" si="9"/>
        <v>0</v>
      </c>
      <c r="Q16" s="146">
        <f t="shared" si="9"/>
        <v>0</v>
      </c>
      <c r="R16" s="146">
        <f t="shared" si="9"/>
        <v>0</v>
      </c>
      <c r="S16" s="146">
        <f t="shared" si="9"/>
        <v>0</v>
      </c>
      <c r="T16" s="146">
        <f t="shared" si="9"/>
        <v>0</v>
      </c>
      <c r="U16" s="146">
        <f t="shared" si="9"/>
        <v>0</v>
      </c>
      <c r="V16" s="146">
        <f t="shared" si="9"/>
        <v>0</v>
      </c>
      <c r="W16" s="146">
        <f>(W15*100)/(900*W5)</f>
        <v>0</v>
      </c>
      <c r="X16" s="146">
        <f>(X15*100)/(900*X5)</f>
        <v>0</v>
      </c>
      <c r="Y16" s="146">
        <f>(Y15*100)/(900*Y5)</f>
        <v>0</v>
      </c>
      <c r="Z16" s="146">
        <f t="shared" si="9"/>
        <v>0</v>
      </c>
      <c r="AA16" s="146">
        <f>(AA15*100)/(900*AA5)</f>
        <v>0</v>
      </c>
      <c r="AB16" s="146">
        <f>(AB15*100)/(900*AB5)</f>
        <v>0</v>
      </c>
      <c r="AC16" s="146">
        <f>(AC15*100)/(900*AC5)</f>
        <v>0</v>
      </c>
      <c r="AD16" s="146">
        <f t="shared" si="9"/>
        <v>0</v>
      </c>
      <c r="AE16" s="146">
        <f t="shared" si="9"/>
        <v>0</v>
      </c>
      <c r="AF16" s="146">
        <f t="shared" si="9"/>
        <v>0</v>
      </c>
      <c r="AG16" s="146">
        <f t="shared" si="9"/>
        <v>0</v>
      </c>
      <c r="AH16" s="146">
        <f t="shared" si="9"/>
        <v>0</v>
      </c>
      <c r="AI16" s="146">
        <f t="shared" si="9"/>
        <v>0</v>
      </c>
      <c r="AJ16" s="146">
        <f t="shared" si="9"/>
        <v>0</v>
      </c>
      <c r="AK16" s="146">
        <f t="shared" si="9"/>
        <v>0</v>
      </c>
      <c r="AL16" s="146">
        <f t="shared" si="9"/>
        <v>0</v>
      </c>
      <c r="AM16" s="146">
        <f t="shared" si="9"/>
        <v>0</v>
      </c>
      <c r="AN16" s="146">
        <f aca="true" t="shared" si="10" ref="AN16:BB16">(AN15*100)/(900*AN5)</f>
        <v>0</v>
      </c>
      <c r="AO16" s="146">
        <f t="shared" si="10"/>
        <v>0</v>
      </c>
      <c r="AP16" s="146">
        <f t="shared" si="10"/>
        <v>0</v>
      </c>
      <c r="AQ16" s="146">
        <f t="shared" si="10"/>
        <v>0</v>
      </c>
      <c r="AR16" s="146">
        <f t="shared" si="10"/>
        <v>0</v>
      </c>
      <c r="AS16" s="146">
        <f t="shared" si="10"/>
        <v>0</v>
      </c>
      <c r="AT16" s="146">
        <f t="shared" si="10"/>
        <v>0</v>
      </c>
      <c r="AU16" s="146">
        <f t="shared" si="10"/>
        <v>0</v>
      </c>
      <c r="AV16" s="146">
        <f t="shared" si="10"/>
        <v>0</v>
      </c>
      <c r="AW16" s="146">
        <f t="shared" si="10"/>
        <v>0</v>
      </c>
      <c r="AX16" s="146">
        <f t="shared" si="10"/>
        <v>0</v>
      </c>
      <c r="AY16" s="146">
        <f t="shared" si="10"/>
        <v>0</v>
      </c>
      <c r="AZ16" s="146">
        <f t="shared" si="10"/>
        <v>0</v>
      </c>
      <c r="BA16" s="146">
        <f t="shared" si="10"/>
        <v>0</v>
      </c>
      <c r="BB16" s="148">
        <f t="shared" si="10"/>
        <v>0</v>
      </c>
    </row>
    <row r="17" spans="1:54" s="30" customFormat="1" ht="12.75">
      <c r="A17" s="246"/>
      <c r="B17" s="245"/>
      <c r="C17" s="20" t="s">
        <v>53</v>
      </c>
      <c r="D17" s="12">
        <f>((D15-SUMIF($E$4:$BB$4,"=0",E15:BB15))*100)/(900*(SUMIF($E$2:$BB$2,"&gt;0",$E$5:$BB$5)-SUMIF($E$4:$BB$4,"=0",$E$5:$BB$5)))</f>
        <v>0</v>
      </c>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9"/>
    </row>
    <row r="18" spans="1:54" s="3" customFormat="1" ht="84.75" customHeight="1" outlineLevel="1">
      <c r="A18" s="81">
        <v>1</v>
      </c>
      <c r="B18" s="21" t="s">
        <v>47</v>
      </c>
      <c r="C18" s="21" t="s">
        <v>128</v>
      </c>
      <c r="D18" s="10">
        <f aca="true" t="shared" si="11" ref="D18:D53">SUM(E18:BB18)</f>
        <v>0</v>
      </c>
      <c r="E18" s="4"/>
      <c r="F18" s="4"/>
      <c r="G18" s="4"/>
      <c r="H18" s="4"/>
      <c r="I18" s="4"/>
      <c r="J18" s="4"/>
      <c r="K18" s="4"/>
      <c r="L18" s="4"/>
      <c r="M18" s="4"/>
      <c r="N18" s="4"/>
      <c r="O18" s="82"/>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83"/>
    </row>
    <row r="19" spans="1:54" s="3" customFormat="1" ht="85.5" customHeight="1" outlineLevel="1">
      <c r="A19" s="81">
        <f>A18+1</f>
        <v>2</v>
      </c>
      <c r="B19" s="21" t="s">
        <v>48</v>
      </c>
      <c r="C19" s="21" t="s">
        <v>129</v>
      </c>
      <c r="D19" s="10">
        <f t="shared" si="11"/>
        <v>0</v>
      </c>
      <c r="E19" s="4"/>
      <c r="F19" s="4"/>
      <c r="G19" s="4"/>
      <c r="H19" s="4"/>
      <c r="I19" s="4"/>
      <c r="J19" s="4"/>
      <c r="K19" s="4"/>
      <c r="L19" s="4"/>
      <c r="M19" s="4"/>
      <c r="N19" s="4"/>
      <c r="O19" s="82"/>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83"/>
    </row>
    <row r="20" spans="1:54" s="3" customFormat="1" ht="240" customHeight="1" outlineLevel="1">
      <c r="A20" s="81">
        <f aca="true" t="shared" si="12" ref="A20:A52">A19+1</f>
        <v>3</v>
      </c>
      <c r="B20" s="21" t="s">
        <v>49</v>
      </c>
      <c r="C20" s="22" t="s">
        <v>130</v>
      </c>
      <c r="D20" s="10">
        <f t="shared" si="11"/>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83"/>
    </row>
    <row r="21" spans="1:54" s="3" customFormat="1" ht="71.25" customHeight="1" outlineLevel="1">
      <c r="A21" s="81">
        <f t="shared" si="12"/>
        <v>4</v>
      </c>
      <c r="B21" s="21" t="s">
        <v>50</v>
      </c>
      <c r="C21" s="21" t="s">
        <v>131</v>
      </c>
      <c r="D21" s="10">
        <f t="shared" si="11"/>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83"/>
    </row>
    <row r="22" spans="1:54" s="3" customFormat="1" ht="12.75" outlineLevel="1">
      <c r="A22" s="81">
        <f t="shared" si="12"/>
        <v>5</v>
      </c>
      <c r="B22" s="21" t="s">
        <v>13</v>
      </c>
      <c r="C22" s="21" t="s">
        <v>34</v>
      </c>
      <c r="D22" s="10">
        <f t="shared" si="11"/>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83"/>
    </row>
    <row r="23" spans="1:54" s="3" customFormat="1" ht="22.5" outlineLevel="1">
      <c r="A23" s="81">
        <f t="shared" si="12"/>
        <v>6</v>
      </c>
      <c r="B23" s="21" t="s">
        <v>44</v>
      </c>
      <c r="C23" s="21" t="s">
        <v>14</v>
      </c>
      <c r="D23" s="10">
        <f t="shared" si="11"/>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83"/>
    </row>
    <row r="24" spans="1:54" s="3" customFormat="1" ht="22.5" outlineLevel="1">
      <c r="A24" s="81">
        <f t="shared" si="12"/>
        <v>7</v>
      </c>
      <c r="B24" s="21" t="s">
        <v>15</v>
      </c>
      <c r="C24" s="21" t="s">
        <v>35</v>
      </c>
      <c r="D24" s="10">
        <f t="shared" si="11"/>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83"/>
    </row>
    <row r="25" spans="1:54" s="3" customFormat="1" ht="48.75" customHeight="1" outlineLevel="1">
      <c r="A25" s="81">
        <v>8</v>
      </c>
      <c r="B25" s="21" t="s">
        <v>107</v>
      </c>
      <c r="C25" s="21" t="s">
        <v>108</v>
      </c>
      <c r="D25" s="10">
        <f t="shared" si="11"/>
        <v>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83"/>
    </row>
    <row r="26" spans="1:54" s="3" customFormat="1" ht="33.75" outlineLevel="1">
      <c r="A26" s="81">
        <v>9</v>
      </c>
      <c r="B26" s="21" t="s">
        <v>16</v>
      </c>
      <c r="C26" s="21" t="s">
        <v>17</v>
      </c>
      <c r="D26" s="10">
        <f t="shared" si="11"/>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83"/>
    </row>
    <row r="27" spans="1:54" s="3" customFormat="1" ht="141.75" customHeight="1" outlineLevel="1">
      <c r="A27" s="81">
        <f t="shared" si="12"/>
        <v>10</v>
      </c>
      <c r="B27" s="21" t="s">
        <v>18</v>
      </c>
      <c r="C27" s="21" t="s">
        <v>62</v>
      </c>
      <c r="D27" s="10">
        <f t="shared" si="11"/>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83"/>
    </row>
    <row r="28" spans="1:54" s="3" customFormat="1" ht="129.75" customHeight="1" outlineLevel="1">
      <c r="A28" s="81">
        <f t="shared" si="12"/>
        <v>11</v>
      </c>
      <c r="B28" s="21" t="s">
        <v>19</v>
      </c>
      <c r="C28" s="21" t="s">
        <v>132</v>
      </c>
      <c r="D28" s="10">
        <f t="shared" si="11"/>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83"/>
    </row>
    <row r="29" spans="1:54" s="3" customFormat="1" ht="45" customHeight="1" outlineLevel="1">
      <c r="A29" s="81">
        <f t="shared" si="12"/>
        <v>12</v>
      </c>
      <c r="B29" s="21" t="s">
        <v>45</v>
      </c>
      <c r="C29" s="21" t="s">
        <v>79</v>
      </c>
      <c r="D29" s="10">
        <f t="shared" si="11"/>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83"/>
    </row>
    <row r="30" spans="1:54" s="3" customFormat="1" ht="48" customHeight="1" outlineLevel="1">
      <c r="A30" s="81">
        <f t="shared" si="12"/>
        <v>13</v>
      </c>
      <c r="B30" s="21" t="s">
        <v>46</v>
      </c>
      <c r="C30" s="21" t="s">
        <v>82</v>
      </c>
      <c r="D30" s="10">
        <f t="shared" si="11"/>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83"/>
    </row>
    <row r="31" spans="1:54" s="3" customFormat="1" ht="327.75" customHeight="1" outlineLevel="1">
      <c r="A31" s="81">
        <f t="shared" si="12"/>
        <v>14</v>
      </c>
      <c r="B31" s="21" t="s">
        <v>381</v>
      </c>
      <c r="C31" s="21" t="s">
        <v>380</v>
      </c>
      <c r="D31" s="10">
        <f t="shared" si="11"/>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83"/>
    </row>
    <row r="32" spans="1:54" s="3" customFormat="1" ht="56.25" outlineLevel="1">
      <c r="A32" s="81">
        <f t="shared" si="12"/>
        <v>15</v>
      </c>
      <c r="B32" s="21" t="s">
        <v>21</v>
      </c>
      <c r="C32" s="21" t="s">
        <v>36</v>
      </c>
      <c r="D32" s="10">
        <f t="shared" si="11"/>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83"/>
    </row>
    <row r="33" spans="1:54" s="3" customFormat="1" ht="69.75" customHeight="1" outlineLevel="1">
      <c r="A33" s="81">
        <f t="shared" si="12"/>
        <v>16</v>
      </c>
      <c r="B33" s="21" t="s">
        <v>22</v>
      </c>
      <c r="C33" s="21" t="s">
        <v>370</v>
      </c>
      <c r="D33" s="10">
        <f t="shared" si="11"/>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83"/>
    </row>
    <row r="34" spans="1:54" s="3" customFormat="1" ht="80.25" customHeight="1" outlineLevel="1">
      <c r="A34" s="81">
        <f t="shared" si="12"/>
        <v>17</v>
      </c>
      <c r="B34" s="21" t="s">
        <v>23</v>
      </c>
      <c r="C34" s="21" t="s">
        <v>37</v>
      </c>
      <c r="D34" s="10">
        <f t="shared" si="11"/>
        <v>0</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83"/>
    </row>
    <row r="35" spans="1:54" s="3" customFormat="1" ht="66.75" customHeight="1" outlineLevel="1">
      <c r="A35" s="81">
        <f t="shared" si="12"/>
        <v>18</v>
      </c>
      <c r="B35" s="21" t="s">
        <v>59</v>
      </c>
      <c r="C35" s="21" t="s">
        <v>80</v>
      </c>
      <c r="D35" s="10">
        <f t="shared" si="11"/>
        <v>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83"/>
    </row>
    <row r="36" spans="1:54" s="3" customFormat="1" ht="32.25" outlineLevel="1">
      <c r="A36" s="81">
        <f t="shared" si="12"/>
        <v>19</v>
      </c>
      <c r="B36" s="21" t="s">
        <v>60</v>
      </c>
      <c r="C36" s="21" t="s">
        <v>133</v>
      </c>
      <c r="D36" s="10">
        <f t="shared" si="11"/>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83"/>
    </row>
    <row r="37" spans="1:54" s="3" customFormat="1" ht="22.5" outlineLevel="1">
      <c r="A37" s="81">
        <f t="shared" si="12"/>
        <v>20</v>
      </c>
      <c r="B37" s="21" t="s">
        <v>61</v>
      </c>
      <c r="C37" s="21" t="s">
        <v>38</v>
      </c>
      <c r="D37" s="10">
        <f t="shared" si="11"/>
        <v>0</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83"/>
    </row>
    <row r="38" spans="1:54" s="5" customFormat="1" ht="118.5" customHeight="1" outlineLevel="1">
      <c r="A38" s="81">
        <f t="shared" si="12"/>
        <v>21</v>
      </c>
      <c r="B38" s="21" t="s">
        <v>24</v>
      </c>
      <c r="C38" s="21" t="s">
        <v>8</v>
      </c>
      <c r="D38" s="10">
        <f t="shared" si="11"/>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83"/>
    </row>
    <row r="39" spans="1:54" s="3" customFormat="1" ht="114" customHeight="1" outlineLevel="1">
      <c r="A39" s="81">
        <f t="shared" si="12"/>
        <v>22</v>
      </c>
      <c r="B39" s="21" t="s">
        <v>27</v>
      </c>
      <c r="C39" s="21" t="s">
        <v>382</v>
      </c>
      <c r="D39" s="10">
        <f t="shared" si="11"/>
        <v>0</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83"/>
    </row>
    <row r="40" spans="1:54" s="3" customFormat="1" ht="112.5" customHeight="1" outlineLevel="1">
      <c r="A40" s="81">
        <f t="shared" si="12"/>
        <v>23</v>
      </c>
      <c r="B40" s="21" t="s">
        <v>28</v>
      </c>
      <c r="C40" s="21" t="s">
        <v>7</v>
      </c>
      <c r="D40" s="10">
        <f t="shared" si="11"/>
        <v>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83"/>
    </row>
    <row r="41" spans="1:54" s="3" customFormat="1" ht="123.75" outlineLevel="1">
      <c r="A41" s="81">
        <f t="shared" si="12"/>
        <v>24</v>
      </c>
      <c r="B41" s="21" t="s">
        <v>29</v>
      </c>
      <c r="C41" s="21" t="s">
        <v>383</v>
      </c>
      <c r="D41" s="10">
        <f t="shared" si="11"/>
        <v>0</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83"/>
    </row>
    <row r="42" spans="1:54" s="3" customFormat="1" ht="35.25" customHeight="1" outlineLevel="1">
      <c r="A42" s="81">
        <f t="shared" si="12"/>
        <v>25</v>
      </c>
      <c r="B42" s="21" t="s">
        <v>30</v>
      </c>
      <c r="C42" s="21" t="s">
        <v>39</v>
      </c>
      <c r="D42" s="10">
        <f t="shared" si="11"/>
        <v>0</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83"/>
    </row>
    <row r="43" spans="1:54" s="3" customFormat="1" ht="45" outlineLevel="1">
      <c r="A43" s="81">
        <f t="shared" si="12"/>
        <v>26</v>
      </c>
      <c r="B43" s="21" t="s">
        <v>31</v>
      </c>
      <c r="C43" s="21" t="s">
        <v>40</v>
      </c>
      <c r="D43" s="10">
        <f t="shared" si="11"/>
        <v>0</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83"/>
    </row>
    <row r="44" spans="1:54" s="3" customFormat="1" ht="12.75" outlineLevel="1">
      <c r="A44" s="81">
        <f t="shared" si="12"/>
        <v>27</v>
      </c>
      <c r="B44" s="21" t="s">
        <v>32</v>
      </c>
      <c r="C44" s="21" t="s">
        <v>41</v>
      </c>
      <c r="D44" s="10">
        <f t="shared" si="11"/>
        <v>0</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83"/>
    </row>
    <row r="45" spans="1:54" s="3" customFormat="1" ht="22.5" outlineLevel="1">
      <c r="A45" s="81">
        <f t="shared" si="12"/>
        <v>28</v>
      </c>
      <c r="B45" s="21" t="s">
        <v>5</v>
      </c>
      <c r="C45" s="21" t="s">
        <v>42</v>
      </c>
      <c r="D45" s="10">
        <f t="shared" si="11"/>
        <v>0</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83"/>
    </row>
    <row r="46" spans="1:54" s="3" customFormat="1" ht="12.75" outlineLevel="1">
      <c r="A46" s="81">
        <f t="shared" si="12"/>
        <v>29</v>
      </c>
      <c r="B46" s="21" t="s">
        <v>33</v>
      </c>
      <c r="C46" s="21" t="s">
        <v>43</v>
      </c>
      <c r="D46" s="10">
        <f t="shared" si="11"/>
        <v>0</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83"/>
    </row>
    <row r="47" spans="1:54" s="3" customFormat="1" ht="82.5" customHeight="1" outlineLevel="1">
      <c r="A47" s="81">
        <f t="shared" si="12"/>
        <v>30</v>
      </c>
      <c r="B47" s="21" t="s">
        <v>134</v>
      </c>
      <c r="C47" s="21" t="s">
        <v>384</v>
      </c>
      <c r="D47" s="10">
        <f t="shared" si="11"/>
        <v>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83"/>
    </row>
    <row r="48" spans="1:54" s="3" customFormat="1" ht="51" customHeight="1" outlineLevel="1">
      <c r="A48" s="81">
        <f t="shared" si="12"/>
        <v>31</v>
      </c>
      <c r="B48" s="21" t="s">
        <v>371</v>
      </c>
      <c r="C48" s="21" t="s">
        <v>372</v>
      </c>
      <c r="D48" s="10">
        <f t="shared" si="11"/>
        <v>0</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83"/>
    </row>
    <row r="49" spans="1:54" s="3" customFormat="1" ht="49.5" customHeight="1" outlineLevel="1">
      <c r="A49" s="81">
        <f t="shared" si="12"/>
        <v>32</v>
      </c>
      <c r="B49" s="21" t="s">
        <v>63</v>
      </c>
      <c r="C49" s="21" t="s">
        <v>365</v>
      </c>
      <c r="D49" s="10">
        <f t="shared" si="11"/>
        <v>0</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83"/>
    </row>
    <row r="50" spans="1:54" s="3" customFormat="1" ht="15.75" customHeight="1" hidden="1">
      <c r="A50" s="81">
        <f t="shared" si="12"/>
        <v>33</v>
      </c>
      <c r="B50" s="21"/>
      <c r="C50" s="21"/>
      <c r="D50" s="10">
        <f t="shared" si="11"/>
        <v>0</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83"/>
    </row>
    <row r="51" spans="1:54" s="3" customFormat="1" ht="14.25" customHeight="1" hidden="1">
      <c r="A51" s="81">
        <f t="shared" si="12"/>
        <v>34</v>
      </c>
      <c r="B51" s="121"/>
      <c r="C51" s="21"/>
      <c r="D51" s="10">
        <f t="shared" si="11"/>
        <v>0</v>
      </c>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83"/>
    </row>
    <row r="52" spans="1:54" s="3" customFormat="1" ht="13.5" customHeight="1" hidden="1">
      <c r="A52" s="81">
        <f t="shared" si="12"/>
        <v>35</v>
      </c>
      <c r="B52" s="21"/>
      <c r="C52" s="21"/>
      <c r="D52" s="10">
        <f t="shared" si="11"/>
        <v>0</v>
      </c>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83"/>
    </row>
    <row r="53" spans="1:54" s="30" customFormat="1" ht="14.25">
      <c r="A53" s="240" t="s">
        <v>4</v>
      </c>
      <c r="B53" s="241"/>
      <c r="C53" s="241"/>
      <c r="D53" s="13">
        <f t="shared" si="11"/>
        <v>0</v>
      </c>
      <c r="E53" s="14">
        <f aca="true" t="shared" si="13" ref="E53:AJ53">SUM(E56:E83)</f>
        <v>0</v>
      </c>
      <c r="F53" s="14">
        <f t="shared" si="13"/>
        <v>0</v>
      </c>
      <c r="G53" s="14">
        <f t="shared" si="13"/>
        <v>0</v>
      </c>
      <c r="H53" s="14">
        <f t="shared" si="13"/>
        <v>0</v>
      </c>
      <c r="I53" s="14">
        <f t="shared" si="13"/>
        <v>0</v>
      </c>
      <c r="J53" s="14">
        <f t="shared" si="13"/>
        <v>0</v>
      </c>
      <c r="K53" s="14">
        <f t="shared" si="13"/>
        <v>0</v>
      </c>
      <c r="L53" s="14">
        <f t="shared" si="13"/>
        <v>0</v>
      </c>
      <c r="M53" s="14">
        <f t="shared" si="13"/>
        <v>0</v>
      </c>
      <c r="N53" s="14">
        <f t="shared" si="13"/>
        <v>0</v>
      </c>
      <c r="O53" s="14">
        <f t="shared" si="13"/>
        <v>0</v>
      </c>
      <c r="P53" s="14">
        <f t="shared" si="13"/>
        <v>0</v>
      </c>
      <c r="Q53" s="14">
        <f t="shared" si="13"/>
        <v>0</v>
      </c>
      <c r="R53" s="14">
        <f t="shared" si="13"/>
        <v>0</v>
      </c>
      <c r="S53" s="14">
        <f t="shared" si="13"/>
        <v>0</v>
      </c>
      <c r="T53" s="14">
        <f t="shared" si="13"/>
        <v>0</v>
      </c>
      <c r="U53" s="14">
        <f t="shared" si="13"/>
        <v>0</v>
      </c>
      <c r="V53" s="14">
        <f t="shared" si="13"/>
        <v>0</v>
      </c>
      <c r="W53" s="14">
        <f t="shared" si="13"/>
        <v>0</v>
      </c>
      <c r="X53" s="14">
        <f t="shared" si="13"/>
        <v>0</v>
      </c>
      <c r="Y53" s="14">
        <f t="shared" si="13"/>
        <v>0</v>
      </c>
      <c r="Z53" s="14">
        <f t="shared" si="13"/>
        <v>0</v>
      </c>
      <c r="AA53" s="14">
        <f t="shared" si="13"/>
        <v>0</v>
      </c>
      <c r="AB53" s="14">
        <f t="shared" si="13"/>
        <v>0</v>
      </c>
      <c r="AC53" s="14">
        <f t="shared" si="13"/>
        <v>0</v>
      </c>
      <c r="AD53" s="14">
        <f t="shared" si="13"/>
        <v>0</v>
      </c>
      <c r="AE53" s="14">
        <f t="shared" si="13"/>
        <v>0</v>
      </c>
      <c r="AF53" s="14">
        <f t="shared" si="13"/>
        <v>0</v>
      </c>
      <c r="AG53" s="14">
        <f t="shared" si="13"/>
        <v>0</v>
      </c>
      <c r="AH53" s="14">
        <f t="shared" si="13"/>
        <v>0</v>
      </c>
      <c r="AI53" s="14">
        <f t="shared" si="13"/>
        <v>0</v>
      </c>
      <c r="AJ53" s="14">
        <f t="shared" si="13"/>
        <v>0</v>
      </c>
      <c r="AK53" s="14">
        <f aca="true" t="shared" si="14" ref="AK53:BB53">SUM(AK56:AK83)</f>
        <v>0</v>
      </c>
      <c r="AL53" s="14">
        <f t="shared" si="14"/>
        <v>0</v>
      </c>
      <c r="AM53" s="14">
        <f t="shared" si="14"/>
        <v>0</v>
      </c>
      <c r="AN53" s="14">
        <f t="shared" si="14"/>
        <v>0</v>
      </c>
      <c r="AO53" s="14">
        <f t="shared" si="14"/>
        <v>0</v>
      </c>
      <c r="AP53" s="14">
        <f t="shared" si="14"/>
        <v>0</v>
      </c>
      <c r="AQ53" s="14">
        <f t="shared" si="14"/>
        <v>0</v>
      </c>
      <c r="AR53" s="14">
        <f t="shared" si="14"/>
        <v>0</v>
      </c>
      <c r="AS53" s="14">
        <f t="shared" si="14"/>
        <v>0</v>
      </c>
      <c r="AT53" s="14">
        <f t="shared" si="14"/>
        <v>0</v>
      </c>
      <c r="AU53" s="14">
        <f t="shared" si="14"/>
        <v>0</v>
      </c>
      <c r="AV53" s="14">
        <f t="shared" si="14"/>
        <v>0</v>
      </c>
      <c r="AW53" s="14">
        <f t="shared" si="14"/>
        <v>0</v>
      </c>
      <c r="AX53" s="14">
        <f t="shared" si="14"/>
        <v>0</v>
      </c>
      <c r="AY53" s="14">
        <f t="shared" si="14"/>
        <v>0</v>
      </c>
      <c r="AZ53" s="14">
        <f t="shared" si="14"/>
        <v>0</v>
      </c>
      <c r="BA53" s="14">
        <f t="shared" si="14"/>
        <v>0</v>
      </c>
      <c r="BB53" s="84">
        <f t="shared" si="14"/>
        <v>0</v>
      </c>
    </row>
    <row r="54" spans="1:54" s="30" customFormat="1" ht="12.75">
      <c r="A54" s="194" t="s">
        <v>125</v>
      </c>
      <c r="B54" s="222"/>
      <c r="C54" s="23" t="s">
        <v>52</v>
      </c>
      <c r="D54" s="15">
        <f>(D53*100)/(200*SUMIF($E$2:$BB$2,"&gt;0",$E$5:$BB$5))</f>
        <v>0</v>
      </c>
      <c r="E54" s="151">
        <f aca="true" t="shared" si="15" ref="E54:AL54">(E53*100)/(200*E5)</f>
        <v>0</v>
      </c>
      <c r="F54" s="151">
        <f t="shared" si="15"/>
        <v>0</v>
      </c>
      <c r="G54" s="151">
        <f t="shared" si="15"/>
        <v>0</v>
      </c>
      <c r="H54" s="151">
        <f t="shared" si="15"/>
        <v>0</v>
      </c>
      <c r="I54" s="151">
        <f t="shared" si="15"/>
        <v>0</v>
      </c>
      <c r="J54" s="151">
        <f t="shared" si="15"/>
        <v>0</v>
      </c>
      <c r="K54" s="151">
        <f t="shared" si="15"/>
        <v>0</v>
      </c>
      <c r="L54" s="151">
        <f t="shared" si="15"/>
        <v>0</v>
      </c>
      <c r="M54" s="151">
        <f t="shared" si="15"/>
        <v>0</v>
      </c>
      <c r="N54" s="151">
        <f t="shared" si="15"/>
        <v>0</v>
      </c>
      <c r="O54" s="151">
        <f t="shared" si="15"/>
        <v>0</v>
      </c>
      <c r="P54" s="151">
        <f t="shared" si="15"/>
        <v>0</v>
      </c>
      <c r="Q54" s="151">
        <f t="shared" si="15"/>
        <v>0</v>
      </c>
      <c r="R54" s="151">
        <f t="shared" si="15"/>
        <v>0</v>
      </c>
      <c r="S54" s="151">
        <f t="shared" si="15"/>
        <v>0</v>
      </c>
      <c r="T54" s="151">
        <f t="shared" si="15"/>
        <v>0</v>
      </c>
      <c r="U54" s="151">
        <f t="shared" si="15"/>
        <v>0</v>
      </c>
      <c r="V54" s="151">
        <f t="shared" si="15"/>
        <v>0</v>
      </c>
      <c r="W54" s="151">
        <f>(W53*100)/(200*W5)</f>
        <v>0</v>
      </c>
      <c r="X54" s="151">
        <f>(X53*100)/(200*X5)</f>
        <v>0</v>
      </c>
      <c r="Y54" s="151">
        <f>(Y53*100)/(200*Y5)</f>
        <v>0</v>
      </c>
      <c r="Z54" s="151">
        <f t="shared" si="15"/>
        <v>0</v>
      </c>
      <c r="AA54" s="151">
        <f>(AA53*100)/(200*AA5)</f>
        <v>0</v>
      </c>
      <c r="AB54" s="151">
        <f>(AB53*100)/(200*AB5)</f>
        <v>0</v>
      </c>
      <c r="AC54" s="151">
        <f>(AC53*100)/(200*AC5)</f>
        <v>0</v>
      </c>
      <c r="AD54" s="151">
        <f t="shared" si="15"/>
        <v>0</v>
      </c>
      <c r="AE54" s="151">
        <f t="shared" si="15"/>
        <v>0</v>
      </c>
      <c r="AF54" s="151">
        <f t="shared" si="15"/>
        <v>0</v>
      </c>
      <c r="AG54" s="151">
        <f t="shared" si="15"/>
        <v>0</v>
      </c>
      <c r="AH54" s="151">
        <f t="shared" si="15"/>
        <v>0</v>
      </c>
      <c r="AI54" s="151">
        <f t="shared" si="15"/>
        <v>0</v>
      </c>
      <c r="AJ54" s="151">
        <f t="shared" si="15"/>
        <v>0</v>
      </c>
      <c r="AK54" s="151">
        <f t="shared" si="15"/>
        <v>0</v>
      </c>
      <c r="AL54" s="151">
        <f t="shared" si="15"/>
        <v>0</v>
      </c>
      <c r="AM54" s="151">
        <f aca="true" t="shared" si="16" ref="AM54:BB54">(AM53*100)/(200*AM5)</f>
        <v>0</v>
      </c>
      <c r="AN54" s="151">
        <f t="shared" si="16"/>
        <v>0</v>
      </c>
      <c r="AO54" s="151">
        <f t="shared" si="16"/>
        <v>0</v>
      </c>
      <c r="AP54" s="151">
        <f t="shared" si="16"/>
        <v>0</v>
      </c>
      <c r="AQ54" s="151">
        <f t="shared" si="16"/>
        <v>0</v>
      </c>
      <c r="AR54" s="151">
        <f t="shared" si="16"/>
        <v>0</v>
      </c>
      <c r="AS54" s="151">
        <f t="shared" si="16"/>
        <v>0</v>
      </c>
      <c r="AT54" s="151">
        <f t="shared" si="16"/>
        <v>0</v>
      </c>
      <c r="AU54" s="151">
        <f t="shared" si="16"/>
        <v>0</v>
      </c>
      <c r="AV54" s="151">
        <f t="shared" si="16"/>
        <v>0</v>
      </c>
      <c r="AW54" s="151">
        <f t="shared" si="16"/>
        <v>0</v>
      </c>
      <c r="AX54" s="151">
        <f t="shared" si="16"/>
        <v>0</v>
      </c>
      <c r="AY54" s="151">
        <f t="shared" si="16"/>
        <v>0</v>
      </c>
      <c r="AZ54" s="151">
        <f t="shared" si="16"/>
        <v>0</v>
      </c>
      <c r="BA54" s="151">
        <f t="shared" si="16"/>
        <v>0</v>
      </c>
      <c r="BB54" s="152">
        <f t="shared" si="16"/>
        <v>0</v>
      </c>
    </row>
    <row r="55" spans="1:54" s="30" customFormat="1" ht="12.75">
      <c r="A55" s="227"/>
      <c r="B55" s="228"/>
      <c r="C55" s="24" t="s">
        <v>53</v>
      </c>
      <c r="D55" s="15">
        <f>((D53-SUMIF($E$4:$BB$4,"=0",E53:BB53))*100)/(200*(SUMIF($E$2:$BB$2,"&gt;0",$E$5:$BB$5)-SUMIF($E$4:$BB$4,"=0",$E$5:$BB$5)))</f>
        <v>0</v>
      </c>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2"/>
    </row>
    <row r="56" spans="1:54" ht="46.5" customHeight="1" outlineLevel="1">
      <c r="A56" s="145">
        <f>A49+1</f>
        <v>33</v>
      </c>
      <c r="B56" s="25" t="s">
        <v>385</v>
      </c>
      <c r="C56" s="26" t="s">
        <v>64</v>
      </c>
      <c r="D56" s="13">
        <f aca="true" t="shared" si="17" ref="D56:D84">SUM(E56:BB56)</f>
        <v>0</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83"/>
    </row>
    <row r="57" spans="1:54" ht="79.5" customHeight="1" outlineLevel="1">
      <c r="A57" s="85">
        <f>A56+1</f>
        <v>34</v>
      </c>
      <c r="B57" s="25" t="s">
        <v>378</v>
      </c>
      <c r="C57" s="26" t="s">
        <v>65</v>
      </c>
      <c r="D57" s="13">
        <f t="shared" si="17"/>
        <v>0</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83"/>
    </row>
    <row r="58" spans="1:54" ht="69.75" customHeight="1" outlineLevel="1">
      <c r="A58" s="85">
        <f>A57+1</f>
        <v>35</v>
      </c>
      <c r="B58" s="27" t="s">
        <v>386</v>
      </c>
      <c r="C58" s="122" t="s">
        <v>135</v>
      </c>
      <c r="D58" s="13">
        <f t="shared" si="17"/>
        <v>0</v>
      </c>
      <c r="E58" s="16"/>
      <c r="F58" s="16"/>
      <c r="G58" s="16"/>
      <c r="H58" s="4"/>
      <c r="I58" s="4"/>
      <c r="J58" s="82"/>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83"/>
    </row>
    <row r="59" spans="1:54" ht="24.75" customHeight="1" outlineLevel="1">
      <c r="A59" s="123">
        <f>A58+1</f>
        <v>36</v>
      </c>
      <c r="B59" s="25" t="s">
        <v>9</v>
      </c>
      <c r="C59" s="26" t="s">
        <v>10</v>
      </c>
      <c r="D59" s="13">
        <f t="shared" si="17"/>
        <v>0</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83"/>
    </row>
    <row r="60" spans="1:54" ht="60" customHeight="1" outlineLevel="1">
      <c r="A60" s="232">
        <f>A59+1</f>
        <v>37</v>
      </c>
      <c r="B60" s="25" t="s">
        <v>136</v>
      </c>
      <c r="C60" s="26" t="s">
        <v>137</v>
      </c>
      <c r="D60" s="13">
        <f t="shared" si="17"/>
        <v>0</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83"/>
    </row>
    <row r="61" spans="1:54" ht="22.5" outlineLevel="1">
      <c r="A61" s="233"/>
      <c r="B61" s="124" t="s">
        <v>138</v>
      </c>
      <c r="C61" s="55" t="s">
        <v>139</v>
      </c>
      <c r="D61" s="58">
        <f t="shared" si="17"/>
        <v>0</v>
      </c>
      <c r="E61" s="16"/>
      <c r="F61" s="16"/>
      <c r="G61" s="16"/>
      <c r="H61" s="4"/>
      <c r="I61" s="4"/>
      <c r="J61" s="82"/>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83"/>
    </row>
    <row r="62" spans="1:54" ht="48.75" customHeight="1" outlineLevel="1">
      <c r="A62" s="144">
        <f>A60+1</f>
        <v>38</v>
      </c>
      <c r="B62" s="25" t="s">
        <v>140</v>
      </c>
      <c r="C62" s="26" t="s">
        <v>66</v>
      </c>
      <c r="D62" s="13">
        <f t="shared" si="17"/>
        <v>0</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83"/>
    </row>
    <row r="63" spans="1:54" ht="27" customHeight="1" outlineLevel="1">
      <c r="A63" s="123">
        <f aca="true" t="shared" si="18" ref="A63:A72">A62+1</f>
        <v>39</v>
      </c>
      <c r="B63" s="25" t="s">
        <v>141</v>
      </c>
      <c r="C63" s="26" t="s">
        <v>67</v>
      </c>
      <c r="D63" s="13">
        <f t="shared" si="17"/>
        <v>0</v>
      </c>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83"/>
    </row>
    <row r="64" spans="1:54" ht="24" customHeight="1" outlineLevel="1">
      <c r="A64" s="144">
        <f t="shared" si="18"/>
        <v>40</v>
      </c>
      <c r="B64" s="50" t="s">
        <v>99</v>
      </c>
      <c r="C64" s="54" t="s">
        <v>373</v>
      </c>
      <c r="D64" s="57">
        <f t="shared" si="17"/>
        <v>0</v>
      </c>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83"/>
    </row>
    <row r="65" spans="1:54" ht="102.75" customHeight="1" outlineLevel="1">
      <c r="A65" s="144">
        <f t="shared" si="18"/>
        <v>41</v>
      </c>
      <c r="B65" s="50" t="s">
        <v>142</v>
      </c>
      <c r="C65" s="54" t="s">
        <v>143</v>
      </c>
      <c r="D65" s="57">
        <f t="shared" si="17"/>
        <v>0</v>
      </c>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83"/>
    </row>
    <row r="66" spans="1:54" ht="36.75" customHeight="1" outlineLevel="1">
      <c r="A66" s="144">
        <f t="shared" si="18"/>
        <v>42</v>
      </c>
      <c r="B66" s="27" t="s">
        <v>0</v>
      </c>
      <c r="C66" s="26" t="s">
        <v>68</v>
      </c>
      <c r="D66" s="13">
        <f t="shared" si="17"/>
        <v>0</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83"/>
    </row>
    <row r="67" spans="1:54" ht="48.75" customHeight="1" outlineLevel="1">
      <c r="A67" s="144">
        <f t="shared" si="18"/>
        <v>43</v>
      </c>
      <c r="B67" s="27" t="s">
        <v>144</v>
      </c>
      <c r="C67" s="26" t="s">
        <v>387</v>
      </c>
      <c r="D67" s="13">
        <f t="shared" si="17"/>
        <v>0</v>
      </c>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83"/>
    </row>
    <row r="68" spans="1:54" ht="47.25" customHeight="1" outlineLevel="1">
      <c r="A68" s="144">
        <f t="shared" si="18"/>
        <v>44</v>
      </c>
      <c r="B68" s="27" t="s">
        <v>145</v>
      </c>
      <c r="C68" s="26" t="s">
        <v>388</v>
      </c>
      <c r="D68" s="13">
        <f t="shared" si="17"/>
        <v>0</v>
      </c>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83"/>
    </row>
    <row r="69" spans="1:54" ht="33.75" outlineLevel="1">
      <c r="A69" s="144">
        <f t="shared" si="18"/>
        <v>45</v>
      </c>
      <c r="B69" s="25" t="s">
        <v>146</v>
      </c>
      <c r="C69" s="26" t="s">
        <v>11</v>
      </c>
      <c r="D69" s="13">
        <f t="shared" si="17"/>
        <v>0</v>
      </c>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83"/>
    </row>
    <row r="70" spans="1:54" ht="61.5" customHeight="1" outlineLevel="1">
      <c r="A70" s="144">
        <f t="shared" si="18"/>
        <v>46</v>
      </c>
      <c r="B70" s="25" t="s">
        <v>147</v>
      </c>
      <c r="C70" s="26" t="s">
        <v>69</v>
      </c>
      <c r="D70" s="13">
        <f t="shared" si="17"/>
        <v>0</v>
      </c>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83"/>
    </row>
    <row r="71" spans="1:54" ht="25.5" customHeight="1" outlineLevel="1">
      <c r="A71" s="144">
        <f t="shared" si="18"/>
        <v>47</v>
      </c>
      <c r="B71" s="86" t="s">
        <v>100</v>
      </c>
      <c r="C71" s="67" t="s">
        <v>101</v>
      </c>
      <c r="D71" s="13">
        <f t="shared" si="17"/>
        <v>0</v>
      </c>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83"/>
    </row>
    <row r="72" spans="1:54" ht="59.25" customHeight="1" outlineLevel="1">
      <c r="A72" s="232">
        <f t="shared" si="18"/>
        <v>48</v>
      </c>
      <c r="B72" s="59" t="s">
        <v>148</v>
      </c>
      <c r="C72" s="125" t="s">
        <v>109</v>
      </c>
      <c r="D72" s="13">
        <f t="shared" si="17"/>
        <v>0</v>
      </c>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83"/>
    </row>
    <row r="73" spans="1:54" ht="35.25" customHeight="1" outlineLevel="1">
      <c r="A73" s="234"/>
      <c r="B73" s="50" t="s">
        <v>110</v>
      </c>
      <c r="C73" s="141" t="s">
        <v>366</v>
      </c>
      <c r="D73" s="13">
        <f t="shared" si="17"/>
        <v>0</v>
      </c>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83"/>
    </row>
    <row r="74" spans="1:54" ht="45" customHeight="1" outlineLevel="1">
      <c r="A74" s="234"/>
      <c r="B74" s="50" t="s">
        <v>149</v>
      </c>
      <c r="C74" s="142" t="s">
        <v>150</v>
      </c>
      <c r="D74" s="57">
        <f t="shared" si="17"/>
        <v>0</v>
      </c>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83"/>
    </row>
    <row r="75" spans="1:54" ht="23.25" customHeight="1" outlineLevel="1">
      <c r="A75" s="234"/>
      <c r="B75" s="59" t="s">
        <v>151</v>
      </c>
      <c r="C75" s="114" t="s">
        <v>111</v>
      </c>
      <c r="D75" s="57">
        <f t="shared" si="17"/>
        <v>0</v>
      </c>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83"/>
    </row>
    <row r="76" spans="1:54" ht="13.5" customHeight="1" outlineLevel="1">
      <c r="A76" s="234"/>
      <c r="B76" s="52" t="s">
        <v>71</v>
      </c>
      <c r="C76" s="60" t="s">
        <v>73</v>
      </c>
      <c r="D76" s="61">
        <f t="shared" si="17"/>
        <v>0</v>
      </c>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83"/>
    </row>
    <row r="77" spans="1:54" ht="15" customHeight="1" outlineLevel="1">
      <c r="A77" s="233"/>
      <c r="B77" s="53" t="s">
        <v>72</v>
      </c>
      <c r="C77" s="56" t="s">
        <v>74</v>
      </c>
      <c r="D77" s="58">
        <f t="shared" si="17"/>
        <v>0</v>
      </c>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83"/>
    </row>
    <row r="78" spans="1:54" ht="45.75" customHeight="1" outlineLevel="1">
      <c r="A78" s="85">
        <f>A72+1</f>
        <v>49</v>
      </c>
      <c r="B78" s="51" t="s">
        <v>152</v>
      </c>
      <c r="C78" s="55" t="s">
        <v>153</v>
      </c>
      <c r="D78" s="58">
        <f t="shared" si="17"/>
        <v>0</v>
      </c>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83"/>
    </row>
    <row r="79" spans="1:54" ht="48.75" customHeight="1" outlineLevel="1">
      <c r="A79" s="85">
        <f>A78+1</f>
        <v>50</v>
      </c>
      <c r="B79" s="25" t="s">
        <v>154</v>
      </c>
      <c r="C79" s="26" t="s">
        <v>389</v>
      </c>
      <c r="D79" s="13">
        <f t="shared" si="17"/>
        <v>0</v>
      </c>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83"/>
    </row>
    <row r="80" spans="1:54" ht="14.25" customHeight="1" hidden="1">
      <c r="A80" s="123">
        <f>A79+1</f>
        <v>51</v>
      </c>
      <c r="B80" s="25"/>
      <c r="C80" s="26"/>
      <c r="D80" s="13">
        <f t="shared" si="17"/>
        <v>0</v>
      </c>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83"/>
    </row>
    <row r="81" spans="1:54" ht="14.25" customHeight="1" hidden="1">
      <c r="A81" s="123"/>
      <c r="B81" s="25"/>
      <c r="C81" s="26"/>
      <c r="D81" s="13">
        <f t="shared" si="17"/>
        <v>0</v>
      </c>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83"/>
    </row>
    <row r="82" spans="1:54" ht="17.25" customHeight="1" hidden="1">
      <c r="A82" s="123">
        <f>A80+1</f>
        <v>52</v>
      </c>
      <c r="B82" s="25"/>
      <c r="C82" s="26"/>
      <c r="D82" s="13">
        <f t="shared" si="17"/>
        <v>0</v>
      </c>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83"/>
    </row>
    <row r="83" spans="1:54" ht="16.5" customHeight="1" hidden="1">
      <c r="A83" s="123"/>
      <c r="B83" s="25"/>
      <c r="C83" s="26"/>
      <c r="D83" s="13">
        <f t="shared" si="17"/>
        <v>0</v>
      </c>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83"/>
    </row>
    <row r="84" spans="1:54" s="30" customFormat="1" ht="44.25" customHeight="1">
      <c r="A84" s="229" t="s">
        <v>157</v>
      </c>
      <c r="B84" s="230"/>
      <c r="C84" s="230"/>
      <c r="D84" s="10">
        <f t="shared" si="17"/>
        <v>0</v>
      </c>
      <c r="E84" s="11">
        <f aca="true" t="shared" si="19" ref="E84:BB84">SUM(E87:E114)</f>
        <v>0</v>
      </c>
      <c r="F84" s="11">
        <f t="shared" si="19"/>
        <v>0</v>
      </c>
      <c r="G84" s="11">
        <f t="shared" si="19"/>
        <v>0</v>
      </c>
      <c r="H84" s="11">
        <f t="shared" si="19"/>
        <v>0</v>
      </c>
      <c r="I84" s="11">
        <f t="shared" si="19"/>
        <v>0</v>
      </c>
      <c r="J84" s="11">
        <f t="shared" si="19"/>
        <v>0</v>
      </c>
      <c r="K84" s="11">
        <f t="shared" si="19"/>
        <v>0</v>
      </c>
      <c r="L84" s="11">
        <f t="shared" si="19"/>
        <v>0</v>
      </c>
      <c r="M84" s="11">
        <f t="shared" si="19"/>
        <v>0</v>
      </c>
      <c r="N84" s="11">
        <f t="shared" si="19"/>
        <v>0</v>
      </c>
      <c r="O84" s="11">
        <f t="shared" si="19"/>
        <v>0</v>
      </c>
      <c r="P84" s="11">
        <f t="shared" si="19"/>
        <v>0</v>
      </c>
      <c r="Q84" s="11">
        <f t="shared" si="19"/>
        <v>0</v>
      </c>
      <c r="R84" s="11">
        <f t="shared" si="19"/>
        <v>0</v>
      </c>
      <c r="S84" s="11">
        <f t="shared" si="19"/>
        <v>0</v>
      </c>
      <c r="T84" s="11">
        <f t="shared" si="19"/>
        <v>0</v>
      </c>
      <c r="U84" s="11">
        <f t="shared" si="19"/>
        <v>0</v>
      </c>
      <c r="V84" s="11">
        <f t="shared" si="19"/>
        <v>0</v>
      </c>
      <c r="W84" s="11">
        <f t="shared" si="19"/>
        <v>0</v>
      </c>
      <c r="X84" s="11">
        <f t="shared" si="19"/>
        <v>0</v>
      </c>
      <c r="Y84" s="11">
        <f t="shared" si="19"/>
        <v>0</v>
      </c>
      <c r="Z84" s="11">
        <f t="shared" si="19"/>
        <v>0</v>
      </c>
      <c r="AA84" s="11">
        <f t="shared" si="19"/>
        <v>0</v>
      </c>
      <c r="AB84" s="11">
        <f t="shared" si="19"/>
        <v>0</v>
      </c>
      <c r="AC84" s="11">
        <f t="shared" si="19"/>
        <v>0</v>
      </c>
      <c r="AD84" s="11">
        <f t="shared" si="19"/>
        <v>0</v>
      </c>
      <c r="AE84" s="11">
        <f t="shared" si="19"/>
        <v>0</v>
      </c>
      <c r="AF84" s="11">
        <f t="shared" si="19"/>
        <v>0</v>
      </c>
      <c r="AG84" s="11">
        <f t="shared" si="19"/>
        <v>0</v>
      </c>
      <c r="AH84" s="11">
        <f t="shared" si="19"/>
        <v>0</v>
      </c>
      <c r="AI84" s="11">
        <f t="shared" si="19"/>
        <v>0</v>
      </c>
      <c r="AJ84" s="11">
        <f t="shared" si="19"/>
        <v>0</v>
      </c>
      <c r="AK84" s="11">
        <f t="shared" si="19"/>
        <v>0</v>
      </c>
      <c r="AL84" s="11">
        <f t="shared" si="19"/>
        <v>0</v>
      </c>
      <c r="AM84" s="11">
        <f t="shared" si="19"/>
        <v>0</v>
      </c>
      <c r="AN84" s="11">
        <f t="shared" si="19"/>
        <v>0</v>
      </c>
      <c r="AO84" s="11">
        <f t="shared" si="19"/>
        <v>0</v>
      </c>
      <c r="AP84" s="11">
        <f t="shared" si="19"/>
        <v>0</v>
      </c>
      <c r="AQ84" s="11">
        <f t="shared" si="19"/>
        <v>0</v>
      </c>
      <c r="AR84" s="11">
        <f t="shared" si="19"/>
        <v>0</v>
      </c>
      <c r="AS84" s="11">
        <f t="shared" si="19"/>
        <v>0</v>
      </c>
      <c r="AT84" s="11">
        <f t="shared" si="19"/>
        <v>0</v>
      </c>
      <c r="AU84" s="11">
        <f t="shared" si="19"/>
        <v>0</v>
      </c>
      <c r="AV84" s="11">
        <f t="shared" si="19"/>
        <v>0</v>
      </c>
      <c r="AW84" s="11">
        <f t="shared" si="19"/>
        <v>0</v>
      </c>
      <c r="AX84" s="11">
        <f t="shared" si="19"/>
        <v>0</v>
      </c>
      <c r="AY84" s="11">
        <f t="shared" si="19"/>
        <v>0</v>
      </c>
      <c r="AZ84" s="11">
        <f t="shared" si="19"/>
        <v>0</v>
      </c>
      <c r="BA84" s="11">
        <f t="shared" si="19"/>
        <v>0</v>
      </c>
      <c r="BB84" s="80">
        <f t="shared" si="19"/>
        <v>0</v>
      </c>
    </row>
    <row r="85" spans="1:54" s="30" customFormat="1" ht="12.75">
      <c r="A85" s="231" t="s">
        <v>124</v>
      </c>
      <c r="B85" s="222"/>
      <c r="C85" s="19" t="s">
        <v>52</v>
      </c>
      <c r="D85" s="12">
        <f>(D84*100)/(139*SUMIF($E$2:$BB$2,"&gt;0",$E$5:$BB$5))</f>
        <v>0</v>
      </c>
      <c r="E85" s="146">
        <f aca="true" t="shared" si="20" ref="E85:AJ85">(E84*100)/(139*E5)</f>
        <v>0</v>
      </c>
      <c r="F85" s="146">
        <f t="shared" si="20"/>
        <v>0</v>
      </c>
      <c r="G85" s="146">
        <f t="shared" si="20"/>
        <v>0</v>
      </c>
      <c r="H85" s="146">
        <f t="shared" si="20"/>
        <v>0</v>
      </c>
      <c r="I85" s="146">
        <f t="shared" si="20"/>
        <v>0</v>
      </c>
      <c r="J85" s="146">
        <f t="shared" si="20"/>
        <v>0</v>
      </c>
      <c r="K85" s="146">
        <f t="shared" si="20"/>
        <v>0</v>
      </c>
      <c r="L85" s="146">
        <f t="shared" si="20"/>
        <v>0</v>
      </c>
      <c r="M85" s="146">
        <f t="shared" si="20"/>
        <v>0</v>
      </c>
      <c r="N85" s="146">
        <f t="shared" si="20"/>
        <v>0</v>
      </c>
      <c r="O85" s="146">
        <f t="shared" si="20"/>
        <v>0</v>
      </c>
      <c r="P85" s="146">
        <f t="shared" si="20"/>
        <v>0</v>
      </c>
      <c r="Q85" s="146">
        <f t="shared" si="20"/>
        <v>0</v>
      </c>
      <c r="R85" s="146">
        <f t="shared" si="20"/>
        <v>0</v>
      </c>
      <c r="S85" s="146">
        <f t="shared" si="20"/>
        <v>0</v>
      </c>
      <c r="T85" s="146">
        <f t="shared" si="20"/>
        <v>0</v>
      </c>
      <c r="U85" s="146">
        <f t="shared" si="20"/>
        <v>0</v>
      </c>
      <c r="V85" s="146">
        <f t="shared" si="20"/>
        <v>0</v>
      </c>
      <c r="W85" s="146">
        <f t="shared" si="20"/>
        <v>0</v>
      </c>
      <c r="X85" s="146">
        <f t="shared" si="20"/>
        <v>0</v>
      </c>
      <c r="Y85" s="146">
        <f t="shared" si="20"/>
        <v>0</v>
      </c>
      <c r="Z85" s="146">
        <f t="shared" si="20"/>
        <v>0</v>
      </c>
      <c r="AA85" s="146">
        <f t="shared" si="20"/>
        <v>0</v>
      </c>
      <c r="AB85" s="146">
        <f t="shared" si="20"/>
        <v>0</v>
      </c>
      <c r="AC85" s="146">
        <f t="shared" si="20"/>
        <v>0</v>
      </c>
      <c r="AD85" s="146">
        <f t="shared" si="20"/>
        <v>0</v>
      </c>
      <c r="AE85" s="146">
        <f t="shared" si="20"/>
        <v>0</v>
      </c>
      <c r="AF85" s="146">
        <f t="shared" si="20"/>
        <v>0</v>
      </c>
      <c r="AG85" s="146">
        <f t="shared" si="20"/>
        <v>0</v>
      </c>
      <c r="AH85" s="146">
        <f t="shared" si="20"/>
        <v>0</v>
      </c>
      <c r="AI85" s="146">
        <f t="shared" si="20"/>
        <v>0</v>
      </c>
      <c r="AJ85" s="146">
        <f t="shared" si="20"/>
        <v>0</v>
      </c>
      <c r="AK85" s="146">
        <f aca="true" t="shared" si="21" ref="AK85:BB85">(AK84*100)/(139*AK5)</f>
        <v>0</v>
      </c>
      <c r="AL85" s="146">
        <f t="shared" si="21"/>
        <v>0</v>
      </c>
      <c r="AM85" s="146">
        <f t="shared" si="21"/>
        <v>0</v>
      </c>
      <c r="AN85" s="146">
        <f t="shared" si="21"/>
        <v>0</v>
      </c>
      <c r="AO85" s="146">
        <f t="shared" si="21"/>
        <v>0</v>
      </c>
      <c r="AP85" s="146">
        <f t="shared" si="21"/>
        <v>0</v>
      </c>
      <c r="AQ85" s="146">
        <f t="shared" si="21"/>
        <v>0</v>
      </c>
      <c r="AR85" s="146">
        <f t="shared" si="21"/>
        <v>0</v>
      </c>
      <c r="AS85" s="146">
        <f t="shared" si="21"/>
        <v>0</v>
      </c>
      <c r="AT85" s="146">
        <f t="shared" si="21"/>
        <v>0</v>
      </c>
      <c r="AU85" s="146">
        <f t="shared" si="21"/>
        <v>0</v>
      </c>
      <c r="AV85" s="146">
        <f t="shared" si="21"/>
        <v>0</v>
      </c>
      <c r="AW85" s="146">
        <f t="shared" si="21"/>
        <v>0</v>
      </c>
      <c r="AX85" s="146">
        <f t="shared" si="21"/>
        <v>0</v>
      </c>
      <c r="AY85" s="146">
        <f t="shared" si="21"/>
        <v>0</v>
      </c>
      <c r="AZ85" s="146">
        <f t="shared" si="21"/>
        <v>0</v>
      </c>
      <c r="BA85" s="146">
        <f t="shared" si="21"/>
        <v>0</v>
      </c>
      <c r="BB85" s="148">
        <f t="shared" si="21"/>
        <v>0</v>
      </c>
    </row>
    <row r="86" spans="1:54" s="30" customFormat="1" ht="12.75">
      <c r="A86" s="227"/>
      <c r="B86" s="228"/>
      <c r="C86" s="20" t="s">
        <v>53</v>
      </c>
      <c r="D86" s="12">
        <f>((D84-SUMIF($E$4:$BB$4,"=0",E84:BB84))*100)/(139*(SUMIF($E$2:$BB$2,"&gt;0",$E$5:$BB$5)-SUMIF($E$4:$BB$4,"=0",$E$5:$BB$5)))</f>
        <v>0</v>
      </c>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0"/>
      <c r="AO86" s="150"/>
      <c r="AP86" s="150"/>
      <c r="AQ86" s="150"/>
      <c r="AR86" s="150"/>
      <c r="AS86" s="150"/>
      <c r="AT86" s="150"/>
      <c r="AU86" s="150"/>
      <c r="AV86" s="150"/>
      <c r="AW86" s="150"/>
      <c r="AX86" s="150"/>
      <c r="AY86" s="150"/>
      <c r="AZ86" s="150"/>
      <c r="BA86" s="150"/>
      <c r="BB86" s="153"/>
    </row>
    <row r="87" spans="1:54" ht="120.75" customHeight="1" outlineLevel="1">
      <c r="A87" s="87">
        <f>A79+1</f>
        <v>51</v>
      </c>
      <c r="B87" s="21" t="s">
        <v>155</v>
      </c>
      <c r="C87" s="126" t="s">
        <v>156</v>
      </c>
      <c r="D87" s="10">
        <f aca="true" t="shared" si="22" ref="D87:D115">SUM(E87:BB87)</f>
        <v>0</v>
      </c>
      <c r="E87" s="4"/>
      <c r="F87" s="82"/>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83"/>
    </row>
    <row r="88" spans="1:54" ht="27" customHeight="1" outlineLevel="1">
      <c r="A88" s="136">
        <f aca="true" t="shared" si="23" ref="A88:A94">A87+1</f>
        <v>52</v>
      </c>
      <c r="B88" s="21" t="s">
        <v>158</v>
      </c>
      <c r="C88" s="28" t="s">
        <v>159</v>
      </c>
      <c r="D88" s="10">
        <f t="shared" si="22"/>
        <v>0</v>
      </c>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83"/>
    </row>
    <row r="89" spans="1:54" ht="48.75" customHeight="1" outlineLevel="1">
      <c r="A89" s="136">
        <f t="shared" si="23"/>
        <v>53</v>
      </c>
      <c r="B89" s="21" t="s">
        <v>83</v>
      </c>
      <c r="C89" s="28" t="s">
        <v>160</v>
      </c>
      <c r="D89" s="10">
        <f t="shared" si="22"/>
        <v>0</v>
      </c>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83"/>
    </row>
    <row r="90" spans="1:54" ht="51.75" customHeight="1" outlineLevel="1">
      <c r="A90" s="136">
        <f t="shared" si="23"/>
        <v>54</v>
      </c>
      <c r="B90" s="21" t="s">
        <v>161</v>
      </c>
      <c r="C90" s="28" t="s">
        <v>162</v>
      </c>
      <c r="D90" s="10">
        <f t="shared" si="22"/>
        <v>0</v>
      </c>
      <c r="E90" s="4"/>
      <c r="F90" s="4"/>
      <c r="G90" s="4"/>
      <c r="H90" s="4"/>
      <c r="I90" s="4"/>
      <c r="J90" s="4"/>
      <c r="K90" s="4"/>
      <c r="L90" s="4"/>
      <c r="M90" s="4"/>
      <c r="N90" s="16"/>
      <c r="O90" s="16"/>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83"/>
    </row>
    <row r="91" spans="1:54" ht="27" customHeight="1" outlineLevel="1">
      <c r="A91" s="136">
        <f t="shared" si="23"/>
        <v>55</v>
      </c>
      <c r="B91" s="21" t="s">
        <v>163</v>
      </c>
      <c r="C91" s="21" t="s">
        <v>70</v>
      </c>
      <c r="D91" s="10">
        <f t="shared" si="22"/>
        <v>0</v>
      </c>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83"/>
    </row>
    <row r="92" spans="1:54" ht="39" customHeight="1" outlineLevel="1">
      <c r="A92" s="136">
        <f t="shared" si="23"/>
        <v>56</v>
      </c>
      <c r="B92" s="21" t="s">
        <v>164</v>
      </c>
      <c r="C92" s="21" t="s">
        <v>165</v>
      </c>
      <c r="D92" s="10">
        <f t="shared" si="22"/>
        <v>0</v>
      </c>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83"/>
    </row>
    <row r="93" spans="1:54" ht="44.25" customHeight="1" outlineLevel="1">
      <c r="A93" s="136">
        <f t="shared" si="23"/>
        <v>57</v>
      </c>
      <c r="B93" s="21" t="s">
        <v>166</v>
      </c>
      <c r="C93" s="21" t="s">
        <v>78</v>
      </c>
      <c r="D93" s="10">
        <f t="shared" si="22"/>
        <v>0</v>
      </c>
      <c r="E93" s="4"/>
      <c r="F93" s="82"/>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83"/>
    </row>
    <row r="94" spans="1:54" ht="50.25" customHeight="1" outlineLevel="1">
      <c r="A94" s="136">
        <f t="shared" si="23"/>
        <v>58</v>
      </c>
      <c r="B94" s="127" t="s">
        <v>167</v>
      </c>
      <c r="C94" s="21" t="s">
        <v>168</v>
      </c>
      <c r="D94" s="10">
        <f t="shared" si="22"/>
        <v>0</v>
      </c>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83"/>
    </row>
    <row r="95" spans="1:54" ht="60" customHeight="1" outlineLevel="1">
      <c r="A95" s="235">
        <f aca="true" t="shared" si="24" ref="A95:A112">A94+1</f>
        <v>59</v>
      </c>
      <c r="B95" s="127" t="s">
        <v>169</v>
      </c>
      <c r="C95" s="143" t="s">
        <v>170</v>
      </c>
      <c r="D95" s="10">
        <f t="shared" si="22"/>
        <v>0</v>
      </c>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83"/>
    </row>
    <row r="96" spans="1:54" ht="70.5" customHeight="1" outlineLevel="1">
      <c r="A96" s="236"/>
      <c r="B96" s="128" t="s">
        <v>171</v>
      </c>
      <c r="C96" s="143" t="s">
        <v>172</v>
      </c>
      <c r="D96" s="10">
        <f t="shared" si="22"/>
        <v>0</v>
      </c>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83"/>
    </row>
    <row r="97" spans="1:54" ht="37.5" customHeight="1" outlineLevel="1">
      <c r="A97" s="136">
        <f>A95+1</f>
        <v>60</v>
      </c>
      <c r="B97" s="128" t="s">
        <v>173</v>
      </c>
      <c r="C97" s="21" t="s">
        <v>174</v>
      </c>
      <c r="D97" s="10">
        <f t="shared" si="22"/>
        <v>0</v>
      </c>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83"/>
    </row>
    <row r="98" spans="1:54" ht="49.5" customHeight="1" outlineLevel="1">
      <c r="A98" s="136">
        <f>A97+1</f>
        <v>61</v>
      </c>
      <c r="B98" s="21" t="s">
        <v>175</v>
      </c>
      <c r="C98" s="21" t="s">
        <v>176</v>
      </c>
      <c r="D98" s="10">
        <f t="shared" si="22"/>
        <v>0</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83"/>
    </row>
    <row r="99" spans="1:54" ht="84" customHeight="1" outlineLevel="1">
      <c r="A99" s="136">
        <f>A98+1</f>
        <v>62</v>
      </c>
      <c r="B99" s="127" t="s">
        <v>177</v>
      </c>
      <c r="C99" s="127" t="s">
        <v>178</v>
      </c>
      <c r="D99" s="10">
        <f t="shared" si="22"/>
        <v>0</v>
      </c>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83"/>
    </row>
    <row r="100" spans="1:54" ht="57.75" customHeight="1" outlineLevel="1">
      <c r="A100" s="237">
        <f>A99+1</f>
        <v>63</v>
      </c>
      <c r="B100" s="129" t="s">
        <v>179</v>
      </c>
      <c r="C100" s="127" t="s">
        <v>180</v>
      </c>
      <c r="D100" s="131">
        <f t="shared" si="22"/>
        <v>0</v>
      </c>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83"/>
    </row>
    <row r="101" spans="1:54" ht="37.5" customHeight="1" outlineLevel="1">
      <c r="A101" s="238"/>
      <c r="B101" s="130" t="s">
        <v>181</v>
      </c>
      <c r="C101" s="128" t="s">
        <v>182</v>
      </c>
      <c r="D101" s="131">
        <f t="shared" si="22"/>
        <v>0</v>
      </c>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83"/>
    </row>
    <row r="102" spans="1:54" ht="59.25" customHeight="1" outlineLevel="1">
      <c r="A102" s="136">
        <f>A100+1</f>
        <v>64</v>
      </c>
      <c r="B102" s="128" t="s">
        <v>183</v>
      </c>
      <c r="C102" s="128" t="s">
        <v>184</v>
      </c>
      <c r="D102" s="10">
        <f t="shared" si="22"/>
        <v>0</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83"/>
    </row>
    <row r="103" spans="1:54" ht="14.25" customHeight="1" hidden="1">
      <c r="A103" s="87">
        <f t="shared" si="24"/>
        <v>65</v>
      </c>
      <c r="B103" s="21"/>
      <c r="C103" s="21"/>
      <c r="D103" s="10">
        <f t="shared" si="22"/>
        <v>0</v>
      </c>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83"/>
    </row>
    <row r="104" spans="1:54" ht="15.75" customHeight="1" hidden="1">
      <c r="A104" s="87">
        <f t="shared" si="24"/>
        <v>66</v>
      </c>
      <c r="B104" s="21"/>
      <c r="C104" s="21"/>
      <c r="D104" s="10">
        <f t="shared" si="22"/>
        <v>0</v>
      </c>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83"/>
    </row>
    <row r="105" spans="1:54" ht="16.5" customHeight="1" hidden="1">
      <c r="A105" s="87">
        <f t="shared" si="24"/>
        <v>67</v>
      </c>
      <c r="B105" s="21"/>
      <c r="C105" s="21"/>
      <c r="D105" s="10">
        <f t="shared" si="22"/>
        <v>0</v>
      </c>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83"/>
    </row>
    <row r="106" spans="1:54" ht="15.75" customHeight="1" hidden="1">
      <c r="A106" s="87">
        <f t="shared" si="24"/>
        <v>68</v>
      </c>
      <c r="B106" s="21"/>
      <c r="C106" s="21"/>
      <c r="D106" s="10">
        <f t="shared" si="22"/>
        <v>0</v>
      </c>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83"/>
    </row>
    <row r="107" spans="1:54" ht="17.25" customHeight="1" hidden="1">
      <c r="A107" s="87">
        <f t="shared" si="24"/>
        <v>69</v>
      </c>
      <c r="B107" s="21"/>
      <c r="C107" s="21"/>
      <c r="D107" s="10">
        <f t="shared" si="22"/>
        <v>0</v>
      </c>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83"/>
    </row>
    <row r="108" spans="1:54" ht="18" customHeight="1" hidden="1">
      <c r="A108" s="87">
        <f t="shared" si="24"/>
        <v>70</v>
      </c>
      <c r="B108" s="21"/>
      <c r="C108" s="21"/>
      <c r="D108" s="10">
        <f t="shared" si="22"/>
        <v>0</v>
      </c>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83"/>
    </row>
    <row r="109" spans="1:54" ht="16.5" customHeight="1" hidden="1">
      <c r="A109" s="87">
        <f>A108+1</f>
        <v>71</v>
      </c>
      <c r="B109" s="21"/>
      <c r="C109" s="21"/>
      <c r="D109" s="10">
        <f t="shared" si="22"/>
        <v>0</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83"/>
    </row>
    <row r="110" spans="1:54" ht="15.75" customHeight="1" hidden="1">
      <c r="A110" s="87">
        <f t="shared" si="24"/>
        <v>72</v>
      </c>
      <c r="B110" s="21"/>
      <c r="C110" s="21"/>
      <c r="D110" s="10">
        <f t="shared" si="22"/>
        <v>0</v>
      </c>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83"/>
    </row>
    <row r="111" spans="1:54" ht="14.25" customHeight="1" hidden="1">
      <c r="A111" s="87">
        <f t="shared" si="24"/>
        <v>73</v>
      </c>
      <c r="B111" s="21"/>
      <c r="C111" s="21"/>
      <c r="D111" s="10">
        <f t="shared" si="22"/>
        <v>0</v>
      </c>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83"/>
    </row>
    <row r="112" spans="1:54" ht="15.75" customHeight="1" hidden="1">
      <c r="A112" s="87">
        <f t="shared" si="24"/>
        <v>74</v>
      </c>
      <c r="B112" s="21"/>
      <c r="C112" s="21"/>
      <c r="D112" s="10">
        <f t="shared" si="22"/>
        <v>0</v>
      </c>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83"/>
    </row>
    <row r="113" spans="1:54" ht="16.5" customHeight="1" hidden="1">
      <c r="A113" s="87">
        <f>A112+1</f>
        <v>75</v>
      </c>
      <c r="B113" s="21"/>
      <c r="C113" s="21"/>
      <c r="D113" s="10">
        <f t="shared" si="22"/>
        <v>0</v>
      </c>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83"/>
    </row>
    <row r="114" spans="1:54" ht="18" customHeight="1" hidden="1">
      <c r="A114" s="87">
        <f>A113+1</f>
        <v>76</v>
      </c>
      <c r="B114" s="21"/>
      <c r="C114" s="21"/>
      <c r="D114" s="10">
        <f t="shared" si="22"/>
        <v>0</v>
      </c>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83"/>
    </row>
    <row r="115" spans="1:54" s="30" customFormat="1" ht="14.25">
      <c r="A115" s="207" t="s">
        <v>2</v>
      </c>
      <c r="B115" s="208"/>
      <c r="C115" s="208"/>
      <c r="D115" s="13">
        <f t="shared" si="22"/>
        <v>0</v>
      </c>
      <c r="E115" s="14">
        <f>SUM(E118:E185)</f>
        <v>0</v>
      </c>
      <c r="F115" s="14">
        <f>SUM(F118:F185)</f>
        <v>0</v>
      </c>
      <c r="G115" s="14">
        <f aca="true" t="shared" si="25" ref="G115:BB115">SUM(G118:G185)</f>
        <v>0</v>
      </c>
      <c r="H115" s="14">
        <f t="shared" si="25"/>
        <v>0</v>
      </c>
      <c r="I115" s="14">
        <f t="shared" si="25"/>
        <v>0</v>
      </c>
      <c r="J115" s="14">
        <f t="shared" si="25"/>
        <v>0</v>
      </c>
      <c r="K115" s="14">
        <f t="shared" si="25"/>
        <v>0</v>
      </c>
      <c r="L115" s="14">
        <f t="shared" si="25"/>
        <v>0</v>
      </c>
      <c r="M115" s="14">
        <f t="shared" si="25"/>
        <v>0</v>
      </c>
      <c r="N115" s="14">
        <f t="shared" si="25"/>
        <v>0</v>
      </c>
      <c r="O115" s="14">
        <f t="shared" si="25"/>
        <v>0</v>
      </c>
      <c r="P115" s="14">
        <f t="shared" si="25"/>
        <v>0</v>
      </c>
      <c r="Q115" s="14">
        <f t="shared" si="25"/>
        <v>0</v>
      </c>
      <c r="R115" s="14">
        <f t="shared" si="25"/>
        <v>0</v>
      </c>
      <c r="S115" s="14">
        <f t="shared" si="25"/>
        <v>0</v>
      </c>
      <c r="T115" s="14">
        <f t="shared" si="25"/>
        <v>0</v>
      </c>
      <c r="U115" s="14">
        <f t="shared" si="25"/>
        <v>0</v>
      </c>
      <c r="V115" s="14">
        <f t="shared" si="25"/>
        <v>0</v>
      </c>
      <c r="W115" s="14">
        <f t="shared" si="25"/>
        <v>0</v>
      </c>
      <c r="X115" s="14">
        <f t="shared" si="25"/>
        <v>0</v>
      </c>
      <c r="Y115" s="14">
        <f t="shared" si="25"/>
        <v>0</v>
      </c>
      <c r="Z115" s="14">
        <f t="shared" si="25"/>
        <v>0</v>
      </c>
      <c r="AA115" s="14">
        <f t="shared" si="25"/>
        <v>0</v>
      </c>
      <c r="AB115" s="14">
        <f t="shared" si="25"/>
        <v>0</v>
      </c>
      <c r="AC115" s="14">
        <f t="shared" si="25"/>
        <v>0</v>
      </c>
      <c r="AD115" s="14">
        <f t="shared" si="25"/>
        <v>0</v>
      </c>
      <c r="AE115" s="14">
        <f t="shared" si="25"/>
        <v>0</v>
      </c>
      <c r="AF115" s="14">
        <f t="shared" si="25"/>
        <v>0</v>
      </c>
      <c r="AG115" s="14">
        <f t="shared" si="25"/>
        <v>0</v>
      </c>
      <c r="AH115" s="14">
        <f t="shared" si="25"/>
        <v>0</v>
      </c>
      <c r="AI115" s="14">
        <f t="shared" si="25"/>
        <v>0</v>
      </c>
      <c r="AJ115" s="14">
        <f t="shared" si="25"/>
        <v>0</v>
      </c>
      <c r="AK115" s="14">
        <f t="shared" si="25"/>
        <v>0</v>
      </c>
      <c r="AL115" s="14">
        <f t="shared" si="25"/>
        <v>0</v>
      </c>
      <c r="AM115" s="14">
        <f t="shared" si="25"/>
        <v>0</v>
      </c>
      <c r="AN115" s="14">
        <f t="shared" si="25"/>
        <v>0</v>
      </c>
      <c r="AO115" s="14">
        <f t="shared" si="25"/>
        <v>0</v>
      </c>
      <c r="AP115" s="14">
        <f t="shared" si="25"/>
        <v>0</v>
      </c>
      <c r="AQ115" s="14">
        <f t="shared" si="25"/>
        <v>0</v>
      </c>
      <c r="AR115" s="14">
        <f t="shared" si="25"/>
        <v>0</v>
      </c>
      <c r="AS115" s="14">
        <f t="shared" si="25"/>
        <v>0</v>
      </c>
      <c r="AT115" s="14">
        <f t="shared" si="25"/>
        <v>0</v>
      </c>
      <c r="AU115" s="14">
        <f t="shared" si="25"/>
        <v>0</v>
      </c>
      <c r="AV115" s="14">
        <f t="shared" si="25"/>
        <v>0</v>
      </c>
      <c r="AW115" s="14">
        <f t="shared" si="25"/>
        <v>0</v>
      </c>
      <c r="AX115" s="14">
        <f t="shared" si="25"/>
        <v>0</v>
      </c>
      <c r="AY115" s="14">
        <f t="shared" si="25"/>
        <v>0</v>
      </c>
      <c r="AZ115" s="14">
        <f t="shared" si="25"/>
        <v>0</v>
      </c>
      <c r="BA115" s="14">
        <f t="shared" si="25"/>
        <v>0</v>
      </c>
      <c r="BB115" s="84">
        <f t="shared" si="25"/>
        <v>0</v>
      </c>
    </row>
    <row r="116" spans="1:54" s="30" customFormat="1" ht="12.75">
      <c r="A116" s="194" t="s">
        <v>123</v>
      </c>
      <c r="B116" s="222"/>
      <c r="C116" s="23" t="s">
        <v>52</v>
      </c>
      <c r="D116" s="15">
        <f>(D115*100)/(170*SUMIF($E$2:$BB$2,"&gt;0",$E$5:$BB$5))</f>
        <v>0</v>
      </c>
      <c r="E116" s="151">
        <f aca="true" t="shared" si="26" ref="E116:AJ116">(E115*100)/(170*E5)</f>
        <v>0</v>
      </c>
      <c r="F116" s="151">
        <f t="shared" si="26"/>
        <v>0</v>
      </c>
      <c r="G116" s="151">
        <f t="shared" si="26"/>
        <v>0</v>
      </c>
      <c r="H116" s="151">
        <f t="shared" si="26"/>
        <v>0</v>
      </c>
      <c r="I116" s="151">
        <f t="shared" si="26"/>
        <v>0</v>
      </c>
      <c r="J116" s="151">
        <f t="shared" si="26"/>
        <v>0</v>
      </c>
      <c r="K116" s="151">
        <f t="shared" si="26"/>
        <v>0</v>
      </c>
      <c r="L116" s="151">
        <f t="shared" si="26"/>
        <v>0</v>
      </c>
      <c r="M116" s="151">
        <f t="shared" si="26"/>
        <v>0</v>
      </c>
      <c r="N116" s="151">
        <f t="shared" si="26"/>
        <v>0</v>
      </c>
      <c r="O116" s="151">
        <f t="shared" si="26"/>
        <v>0</v>
      </c>
      <c r="P116" s="151">
        <f t="shared" si="26"/>
        <v>0</v>
      </c>
      <c r="Q116" s="151">
        <f t="shared" si="26"/>
        <v>0</v>
      </c>
      <c r="R116" s="151">
        <f t="shared" si="26"/>
        <v>0</v>
      </c>
      <c r="S116" s="151">
        <f t="shared" si="26"/>
        <v>0</v>
      </c>
      <c r="T116" s="151">
        <f t="shared" si="26"/>
        <v>0</v>
      </c>
      <c r="U116" s="151">
        <f t="shared" si="26"/>
        <v>0</v>
      </c>
      <c r="V116" s="151">
        <f t="shared" si="26"/>
        <v>0</v>
      </c>
      <c r="W116" s="151">
        <f t="shared" si="26"/>
        <v>0</v>
      </c>
      <c r="X116" s="151">
        <f t="shared" si="26"/>
        <v>0</v>
      </c>
      <c r="Y116" s="151">
        <f t="shared" si="26"/>
        <v>0</v>
      </c>
      <c r="Z116" s="151">
        <f t="shared" si="26"/>
        <v>0</v>
      </c>
      <c r="AA116" s="151">
        <f t="shared" si="26"/>
        <v>0</v>
      </c>
      <c r="AB116" s="151">
        <f t="shared" si="26"/>
        <v>0</v>
      </c>
      <c r="AC116" s="151">
        <f t="shared" si="26"/>
        <v>0</v>
      </c>
      <c r="AD116" s="151">
        <f t="shared" si="26"/>
        <v>0</v>
      </c>
      <c r="AE116" s="151">
        <f t="shared" si="26"/>
        <v>0</v>
      </c>
      <c r="AF116" s="151">
        <f t="shared" si="26"/>
        <v>0</v>
      </c>
      <c r="AG116" s="151">
        <f t="shared" si="26"/>
        <v>0</v>
      </c>
      <c r="AH116" s="151">
        <f t="shared" si="26"/>
        <v>0</v>
      </c>
      <c r="AI116" s="151">
        <f t="shared" si="26"/>
        <v>0</v>
      </c>
      <c r="AJ116" s="151">
        <f t="shared" si="26"/>
        <v>0</v>
      </c>
      <c r="AK116" s="151">
        <f aca="true" t="shared" si="27" ref="AK116:BB116">(AK115*100)/(170*AK5)</f>
        <v>0</v>
      </c>
      <c r="AL116" s="151">
        <f t="shared" si="27"/>
        <v>0</v>
      </c>
      <c r="AM116" s="151">
        <f t="shared" si="27"/>
        <v>0</v>
      </c>
      <c r="AN116" s="151">
        <f t="shared" si="27"/>
        <v>0</v>
      </c>
      <c r="AO116" s="151">
        <f t="shared" si="27"/>
        <v>0</v>
      </c>
      <c r="AP116" s="151">
        <f t="shared" si="27"/>
        <v>0</v>
      </c>
      <c r="AQ116" s="151">
        <f t="shared" si="27"/>
        <v>0</v>
      </c>
      <c r="AR116" s="151">
        <f t="shared" si="27"/>
        <v>0</v>
      </c>
      <c r="AS116" s="151">
        <f t="shared" si="27"/>
        <v>0</v>
      </c>
      <c r="AT116" s="151">
        <f t="shared" si="27"/>
        <v>0</v>
      </c>
      <c r="AU116" s="151">
        <f t="shared" si="27"/>
        <v>0</v>
      </c>
      <c r="AV116" s="151">
        <f t="shared" si="27"/>
        <v>0</v>
      </c>
      <c r="AW116" s="151">
        <f t="shared" si="27"/>
        <v>0</v>
      </c>
      <c r="AX116" s="151">
        <f t="shared" si="27"/>
        <v>0</v>
      </c>
      <c r="AY116" s="151">
        <f t="shared" si="27"/>
        <v>0</v>
      </c>
      <c r="AZ116" s="151">
        <f t="shared" si="27"/>
        <v>0</v>
      </c>
      <c r="BA116" s="151">
        <f t="shared" si="27"/>
        <v>0</v>
      </c>
      <c r="BB116" s="152">
        <f t="shared" si="27"/>
        <v>0</v>
      </c>
    </row>
    <row r="117" spans="1:54" s="30" customFormat="1" ht="12.75">
      <c r="A117" s="227"/>
      <c r="B117" s="228"/>
      <c r="C117" s="24" t="s">
        <v>53</v>
      </c>
      <c r="D117" s="15">
        <f>((D115-SUMIF($E$4:$BB$4,"=0",E115:BB115))*100)/(170*(SUMIF($E$2:$BB$2,"&gt;0",$E$5:$BB$5)-SUMIF($E$4:$BB$4,"=0",$E$5:$BB$5)))</f>
        <v>0</v>
      </c>
      <c r="E117" s="150"/>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0"/>
      <c r="AZ117" s="150"/>
      <c r="BA117" s="150"/>
      <c r="BB117" s="153"/>
    </row>
    <row r="118" spans="1:54" ht="183.75" customHeight="1" outlineLevel="1">
      <c r="A118" s="85">
        <f>A102+1</f>
        <v>65</v>
      </c>
      <c r="B118" s="25" t="s">
        <v>374</v>
      </c>
      <c r="C118" s="26" t="s">
        <v>390</v>
      </c>
      <c r="D118" s="13">
        <f aca="true" t="shared" si="28" ref="D118:D143">SUM(E118:BB118)</f>
        <v>0</v>
      </c>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83"/>
    </row>
    <row r="119" spans="1:54" ht="213.75" customHeight="1" outlineLevel="1">
      <c r="A119" s="85">
        <f>A118+1</f>
        <v>66</v>
      </c>
      <c r="B119" s="132" t="s">
        <v>185</v>
      </c>
      <c r="C119" s="26" t="s">
        <v>391</v>
      </c>
      <c r="D119" s="13">
        <f t="shared" si="28"/>
        <v>0</v>
      </c>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83"/>
    </row>
    <row r="120" spans="1:54" ht="71.25" customHeight="1" outlineLevel="1">
      <c r="A120" s="85">
        <f>A119+1</f>
        <v>67</v>
      </c>
      <c r="B120" s="25" t="s">
        <v>186</v>
      </c>
      <c r="C120" s="26" t="s">
        <v>187</v>
      </c>
      <c r="D120" s="13">
        <f t="shared" si="28"/>
        <v>0</v>
      </c>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83"/>
    </row>
    <row r="121" spans="1:54" ht="70.5" customHeight="1" outlineLevel="1">
      <c r="A121" s="85">
        <f>A120+1</f>
        <v>68</v>
      </c>
      <c r="B121" s="25" t="s">
        <v>3</v>
      </c>
      <c r="C121" s="133" t="s">
        <v>375</v>
      </c>
      <c r="D121" s="13">
        <f t="shared" si="28"/>
        <v>0</v>
      </c>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83"/>
    </row>
    <row r="122" spans="1:54" ht="116.25" customHeight="1" outlineLevel="1">
      <c r="A122" s="85">
        <f>A121+1</f>
        <v>69</v>
      </c>
      <c r="B122" s="25" t="s">
        <v>188</v>
      </c>
      <c r="C122" s="25" t="s">
        <v>189</v>
      </c>
      <c r="D122" s="13">
        <f t="shared" si="28"/>
        <v>0</v>
      </c>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83"/>
    </row>
    <row r="123" spans="1:54" ht="48.75" customHeight="1" outlineLevel="1">
      <c r="A123" s="85">
        <f>A122+1</f>
        <v>70</v>
      </c>
      <c r="B123" s="25" t="s">
        <v>190</v>
      </c>
      <c r="C123" s="26" t="s">
        <v>191</v>
      </c>
      <c r="D123" s="13">
        <f t="shared" si="28"/>
        <v>0</v>
      </c>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83"/>
    </row>
    <row r="124" spans="1:54" ht="69" customHeight="1" outlineLevel="1">
      <c r="A124" s="85">
        <f aca="true" t="shared" si="29" ref="A124:A134">A123+1</f>
        <v>71</v>
      </c>
      <c r="B124" s="25" t="s">
        <v>192</v>
      </c>
      <c r="C124" s="26" t="s">
        <v>193</v>
      </c>
      <c r="D124" s="13">
        <f t="shared" si="28"/>
        <v>0</v>
      </c>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83"/>
    </row>
    <row r="125" spans="1:54" ht="93" customHeight="1" outlineLevel="1">
      <c r="A125" s="85">
        <f t="shared" si="29"/>
        <v>72</v>
      </c>
      <c r="B125" s="25" t="s">
        <v>194</v>
      </c>
      <c r="C125" s="26" t="s">
        <v>392</v>
      </c>
      <c r="D125" s="13">
        <f t="shared" si="28"/>
        <v>0</v>
      </c>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83"/>
    </row>
    <row r="126" spans="1:54" ht="78.75" outlineLevel="1">
      <c r="A126" s="85">
        <f t="shared" si="29"/>
        <v>73</v>
      </c>
      <c r="B126" s="25" t="s">
        <v>195</v>
      </c>
      <c r="C126" s="26" t="s">
        <v>196</v>
      </c>
      <c r="D126" s="13">
        <f t="shared" si="28"/>
        <v>0</v>
      </c>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83"/>
    </row>
    <row r="127" spans="1:54" ht="90.75" customHeight="1" outlineLevel="1">
      <c r="A127" s="85">
        <f t="shared" si="29"/>
        <v>74</v>
      </c>
      <c r="B127" s="25" t="s">
        <v>197</v>
      </c>
      <c r="C127" s="26" t="s">
        <v>198</v>
      </c>
      <c r="D127" s="13">
        <f t="shared" si="28"/>
        <v>0</v>
      </c>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83"/>
    </row>
    <row r="128" spans="1:54" ht="48" customHeight="1" outlineLevel="1">
      <c r="A128" s="85">
        <f t="shared" si="29"/>
        <v>75</v>
      </c>
      <c r="B128" s="25" t="s">
        <v>12</v>
      </c>
      <c r="C128" s="26" t="s">
        <v>199</v>
      </c>
      <c r="D128" s="13">
        <f t="shared" si="28"/>
        <v>0</v>
      </c>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83"/>
    </row>
    <row r="129" spans="1:54" ht="22.5" outlineLevel="1">
      <c r="A129" s="85">
        <f t="shared" si="29"/>
        <v>76</v>
      </c>
      <c r="B129" s="25" t="s">
        <v>85</v>
      </c>
      <c r="C129" s="26" t="s">
        <v>200</v>
      </c>
      <c r="D129" s="13">
        <f t="shared" si="28"/>
        <v>0</v>
      </c>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83"/>
    </row>
    <row r="130" spans="1:54" ht="129" customHeight="1" outlineLevel="1">
      <c r="A130" s="85">
        <f t="shared" si="29"/>
        <v>77</v>
      </c>
      <c r="B130" s="25" t="s">
        <v>201</v>
      </c>
      <c r="C130" s="26" t="s">
        <v>202</v>
      </c>
      <c r="D130" s="13">
        <f t="shared" si="28"/>
        <v>0</v>
      </c>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83"/>
    </row>
    <row r="131" spans="1:54" ht="47.25" customHeight="1" outlineLevel="1">
      <c r="A131" s="85">
        <f t="shared" si="29"/>
        <v>78</v>
      </c>
      <c r="B131" s="25" t="s">
        <v>203</v>
      </c>
      <c r="C131" s="26" t="s">
        <v>204</v>
      </c>
      <c r="D131" s="58">
        <f t="shared" si="28"/>
        <v>0</v>
      </c>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83"/>
    </row>
    <row r="132" spans="1:54" ht="173.25" customHeight="1" outlineLevel="1">
      <c r="A132" s="85">
        <f t="shared" si="29"/>
        <v>79</v>
      </c>
      <c r="B132" s="25" t="s">
        <v>205</v>
      </c>
      <c r="C132" s="26" t="s">
        <v>393</v>
      </c>
      <c r="D132" s="13">
        <f t="shared" si="28"/>
        <v>0</v>
      </c>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83"/>
    </row>
    <row r="133" spans="1:54" ht="126.75" customHeight="1" outlineLevel="1">
      <c r="A133" s="85">
        <f t="shared" si="29"/>
        <v>80</v>
      </c>
      <c r="B133" s="25" t="s">
        <v>206</v>
      </c>
      <c r="C133" s="26" t="s">
        <v>394</v>
      </c>
      <c r="D133" s="58">
        <f t="shared" si="28"/>
        <v>0</v>
      </c>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83"/>
    </row>
    <row r="134" spans="1:54" ht="105.75" customHeight="1" outlineLevel="1">
      <c r="A134" s="85">
        <f t="shared" si="29"/>
        <v>81</v>
      </c>
      <c r="B134" s="25" t="s">
        <v>207</v>
      </c>
      <c r="C134" s="26" t="s">
        <v>367</v>
      </c>
      <c r="D134" s="58">
        <f t="shared" si="28"/>
        <v>0</v>
      </c>
      <c r="E134" s="4"/>
      <c r="F134" s="4"/>
      <c r="G134" s="4"/>
      <c r="H134" s="4"/>
      <c r="I134" s="4"/>
      <c r="J134" s="4"/>
      <c r="K134" s="4"/>
      <c r="L134" s="4"/>
      <c r="M134" s="68"/>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83"/>
    </row>
    <row r="135" spans="1:54" ht="60.75" customHeight="1" outlineLevel="1">
      <c r="A135" s="85">
        <f aca="true" t="shared" si="30" ref="A135:A143">A134+1</f>
        <v>82</v>
      </c>
      <c r="B135" s="25" t="s">
        <v>208</v>
      </c>
      <c r="C135" s="26" t="s">
        <v>209</v>
      </c>
      <c r="D135" s="13">
        <f t="shared" si="28"/>
        <v>0</v>
      </c>
      <c r="E135" s="4"/>
      <c r="F135" s="4"/>
      <c r="G135" s="4"/>
      <c r="H135" s="4"/>
      <c r="I135" s="4"/>
      <c r="J135" s="4"/>
      <c r="K135" s="4"/>
      <c r="L135" s="4"/>
      <c r="M135" s="82"/>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83"/>
    </row>
    <row r="136" spans="1:54" ht="286.5" customHeight="1" outlineLevel="1">
      <c r="A136" s="85">
        <f t="shared" si="30"/>
        <v>83</v>
      </c>
      <c r="B136" s="25" t="s">
        <v>210</v>
      </c>
      <c r="C136" s="26" t="s">
        <v>211</v>
      </c>
      <c r="D136" s="13">
        <f t="shared" si="28"/>
        <v>0</v>
      </c>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83"/>
    </row>
    <row r="137" spans="1:54" ht="60.75" customHeight="1" outlineLevel="1">
      <c r="A137" s="85">
        <f t="shared" si="30"/>
        <v>84</v>
      </c>
      <c r="B137" s="25" t="s">
        <v>212</v>
      </c>
      <c r="C137" s="26" t="s">
        <v>213</v>
      </c>
      <c r="D137" s="13">
        <f t="shared" si="28"/>
        <v>0</v>
      </c>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83"/>
    </row>
    <row r="138" spans="1:54" ht="27" customHeight="1" outlineLevel="1">
      <c r="A138" s="85">
        <f t="shared" si="30"/>
        <v>85</v>
      </c>
      <c r="B138" s="25" t="s">
        <v>214</v>
      </c>
      <c r="C138" s="25" t="s">
        <v>215</v>
      </c>
      <c r="D138" s="13">
        <f t="shared" si="28"/>
        <v>0</v>
      </c>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83"/>
    </row>
    <row r="139" spans="1:54" ht="82.5" customHeight="1" outlineLevel="1">
      <c r="A139" s="85">
        <f t="shared" si="30"/>
        <v>86</v>
      </c>
      <c r="B139" s="25" t="s">
        <v>216</v>
      </c>
      <c r="C139" s="134" t="s">
        <v>217</v>
      </c>
      <c r="D139" s="13">
        <f t="shared" si="28"/>
        <v>0</v>
      </c>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83"/>
    </row>
    <row r="140" spans="1:54" ht="58.5" customHeight="1" outlineLevel="1">
      <c r="A140" s="85">
        <f t="shared" si="30"/>
        <v>87</v>
      </c>
      <c r="B140" s="25" t="s">
        <v>218</v>
      </c>
      <c r="C140" s="25" t="s">
        <v>86</v>
      </c>
      <c r="D140" s="13">
        <f t="shared" si="28"/>
        <v>0</v>
      </c>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83"/>
    </row>
    <row r="141" spans="1:54" ht="93" customHeight="1" outlineLevel="1">
      <c r="A141" s="123">
        <f t="shared" si="30"/>
        <v>88</v>
      </c>
      <c r="B141" s="25" t="s">
        <v>219</v>
      </c>
      <c r="C141" s="26" t="s">
        <v>220</v>
      </c>
      <c r="D141" s="13">
        <f t="shared" si="28"/>
        <v>0</v>
      </c>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83"/>
    </row>
    <row r="142" spans="1:54" ht="59.25" customHeight="1" outlineLevel="1">
      <c r="A142" s="123">
        <f t="shared" si="30"/>
        <v>89</v>
      </c>
      <c r="B142" s="25" t="s">
        <v>221</v>
      </c>
      <c r="C142" s="26" t="s">
        <v>222</v>
      </c>
      <c r="D142" s="13">
        <f t="shared" si="28"/>
        <v>0</v>
      </c>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83"/>
    </row>
    <row r="143" spans="1:54" ht="60" customHeight="1" outlineLevel="1">
      <c r="A143" s="85">
        <f t="shared" si="30"/>
        <v>90</v>
      </c>
      <c r="B143" s="25" t="s">
        <v>223</v>
      </c>
      <c r="C143" s="26" t="s">
        <v>224</v>
      </c>
      <c r="D143" s="13">
        <f t="shared" si="28"/>
        <v>0</v>
      </c>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83"/>
    </row>
    <row r="144" spans="1:54" ht="33.75" customHeight="1" outlineLevel="1">
      <c r="A144" s="85">
        <f aca="true" t="shared" si="31" ref="A144:A149">A143+1</f>
        <v>91</v>
      </c>
      <c r="B144" s="25" t="s">
        <v>225</v>
      </c>
      <c r="C144" s="26" t="s">
        <v>88</v>
      </c>
      <c r="D144" s="13">
        <f aca="true" t="shared" si="32" ref="D144:D158">SUM(E144:BB144)</f>
        <v>0</v>
      </c>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83"/>
    </row>
    <row r="145" spans="1:54" ht="26.25" customHeight="1" outlineLevel="1">
      <c r="A145" s="85">
        <f t="shared" si="31"/>
        <v>92</v>
      </c>
      <c r="B145" s="25" t="s">
        <v>87</v>
      </c>
      <c r="C145" s="26" t="s">
        <v>88</v>
      </c>
      <c r="D145" s="13">
        <f t="shared" si="32"/>
        <v>0</v>
      </c>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83"/>
    </row>
    <row r="146" spans="1:54" ht="59.25" customHeight="1" outlineLevel="1">
      <c r="A146" s="85">
        <f t="shared" si="31"/>
        <v>93</v>
      </c>
      <c r="B146" s="25" t="s">
        <v>226</v>
      </c>
      <c r="C146" s="26" t="s">
        <v>227</v>
      </c>
      <c r="D146" s="13">
        <f t="shared" si="32"/>
        <v>0</v>
      </c>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83"/>
    </row>
    <row r="147" spans="1:54" ht="46.5" customHeight="1" outlineLevel="1">
      <c r="A147" s="85">
        <f t="shared" si="31"/>
        <v>94</v>
      </c>
      <c r="B147" s="25" t="s">
        <v>89</v>
      </c>
      <c r="C147" s="26" t="s">
        <v>228</v>
      </c>
      <c r="D147" s="13">
        <f t="shared" si="32"/>
        <v>0</v>
      </c>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83"/>
    </row>
    <row r="148" spans="1:54" ht="57.75" customHeight="1" outlineLevel="1">
      <c r="A148" s="85">
        <f t="shared" si="31"/>
        <v>95</v>
      </c>
      <c r="B148" s="25" t="s">
        <v>229</v>
      </c>
      <c r="C148" s="26" t="s">
        <v>230</v>
      </c>
      <c r="D148" s="13">
        <f t="shared" si="32"/>
        <v>0</v>
      </c>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83"/>
    </row>
    <row r="149" spans="1:54" ht="39" customHeight="1" outlineLevel="1">
      <c r="A149" s="123">
        <f t="shared" si="31"/>
        <v>96</v>
      </c>
      <c r="B149" s="25" t="s">
        <v>231</v>
      </c>
      <c r="C149" s="26" t="s">
        <v>232</v>
      </c>
      <c r="D149" s="13">
        <f t="shared" si="32"/>
        <v>0</v>
      </c>
      <c r="E149" s="4"/>
      <c r="F149" s="4"/>
      <c r="G149" s="4"/>
      <c r="H149" s="4"/>
      <c r="I149" s="4"/>
      <c r="J149" s="4"/>
      <c r="K149" s="4"/>
      <c r="L149" s="16"/>
      <c r="M149" s="16"/>
      <c r="N149" s="16"/>
      <c r="O149" s="16"/>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83"/>
    </row>
    <row r="150" spans="1:54" ht="81.75" customHeight="1" outlineLevel="1">
      <c r="A150" s="123">
        <f aca="true" t="shared" si="33" ref="A150:A159">A149+1</f>
        <v>97</v>
      </c>
      <c r="B150" s="25" t="s">
        <v>96</v>
      </c>
      <c r="C150" s="26" t="s">
        <v>233</v>
      </c>
      <c r="D150" s="13">
        <f t="shared" si="32"/>
        <v>0</v>
      </c>
      <c r="E150" s="4"/>
      <c r="F150" s="4"/>
      <c r="G150" s="4"/>
      <c r="H150" s="4"/>
      <c r="I150" s="4"/>
      <c r="J150" s="4"/>
      <c r="K150" s="4"/>
      <c r="L150" s="16"/>
      <c r="M150" s="16"/>
      <c r="N150" s="16"/>
      <c r="O150" s="16"/>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83"/>
    </row>
    <row r="151" spans="1:54" ht="81.75" customHeight="1" outlineLevel="1">
      <c r="A151" s="123">
        <f t="shared" si="33"/>
        <v>98</v>
      </c>
      <c r="B151" s="25" t="s">
        <v>90</v>
      </c>
      <c r="C151" s="26" t="s">
        <v>234</v>
      </c>
      <c r="D151" s="13">
        <f t="shared" si="32"/>
        <v>0</v>
      </c>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83"/>
    </row>
    <row r="152" spans="1:54" ht="50.25" customHeight="1" outlineLevel="1">
      <c r="A152" s="123">
        <f t="shared" si="33"/>
        <v>99</v>
      </c>
      <c r="B152" s="25" t="s">
        <v>91</v>
      </c>
      <c r="C152" s="26" t="s">
        <v>235</v>
      </c>
      <c r="D152" s="13">
        <f t="shared" si="32"/>
        <v>0</v>
      </c>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83"/>
    </row>
    <row r="153" spans="1:54" ht="35.25" customHeight="1" outlineLevel="1">
      <c r="A153" s="85">
        <f t="shared" si="33"/>
        <v>100</v>
      </c>
      <c r="B153" s="25" t="s">
        <v>92</v>
      </c>
      <c r="C153" s="26" t="s">
        <v>236</v>
      </c>
      <c r="D153" s="13">
        <f t="shared" si="32"/>
        <v>0</v>
      </c>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83"/>
    </row>
    <row r="154" spans="1:54" ht="35.25" customHeight="1" outlineLevel="1">
      <c r="A154" s="135">
        <f t="shared" si="33"/>
        <v>101</v>
      </c>
      <c r="B154" s="25" t="s">
        <v>93</v>
      </c>
      <c r="C154" s="26" t="s">
        <v>237</v>
      </c>
      <c r="D154" s="13">
        <f t="shared" si="32"/>
        <v>0</v>
      </c>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83"/>
    </row>
    <row r="155" spans="1:54" ht="45.75" customHeight="1" outlineLevel="1">
      <c r="A155" s="135">
        <f t="shared" si="33"/>
        <v>102</v>
      </c>
      <c r="B155" s="25" t="s">
        <v>94</v>
      </c>
      <c r="C155" s="26" t="s">
        <v>237</v>
      </c>
      <c r="D155" s="13">
        <f t="shared" si="32"/>
        <v>0</v>
      </c>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83"/>
    </row>
    <row r="156" spans="1:54" ht="18.75" customHeight="1" outlineLevel="1">
      <c r="A156" s="135">
        <f t="shared" si="33"/>
        <v>103</v>
      </c>
      <c r="B156" s="25" t="s">
        <v>95</v>
      </c>
      <c r="C156" s="26" t="s">
        <v>238</v>
      </c>
      <c r="D156" s="13">
        <f t="shared" si="32"/>
        <v>0</v>
      </c>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83"/>
    </row>
    <row r="157" spans="1:54" ht="84.75" customHeight="1" outlineLevel="1">
      <c r="A157" s="135">
        <f t="shared" si="33"/>
        <v>104</v>
      </c>
      <c r="B157" s="25" t="s">
        <v>239</v>
      </c>
      <c r="C157" s="26" t="s">
        <v>240</v>
      </c>
      <c r="D157" s="13">
        <f t="shared" si="32"/>
        <v>0</v>
      </c>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83"/>
    </row>
    <row r="158" spans="1:54" ht="81" customHeight="1" outlineLevel="1">
      <c r="A158" s="135">
        <f t="shared" si="33"/>
        <v>105</v>
      </c>
      <c r="B158" s="25" t="s">
        <v>241</v>
      </c>
      <c r="C158" s="26" t="s">
        <v>242</v>
      </c>
      <c r="D158" s="13">
        <f t="shared" si="32"/>
        <v>0</v>
      </c>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83"/>
    </row>
    <row r="159" spans="1:54" ht="94.5" customHeight="1" outlineLevel="1">
      <c r="A159" s="123">
        <f t="shared" si="33"/>
        <v>106</v>
      </c>
      <c r="B159" s="25" t="s">
        <v>243</v>
      </c>
      <c r="C159" s="26" t="s">
        <v>244</v>
      </c>
      <c r="D159" s="13">
        <f aca="true" t="shared" si="34" ref="D159:D186">SUM(E159:BB159)</f>
        <v>0</v>
      </c>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83"/>
    </row>
    <row r="160" spans="1:54" ht="36" customHeight="1" outlineLevel="1">
      <c r="A160" s="123">
        <f aca="true" t="shared" si="35" ref="A160:A168">A159+1</f>
        <v>107</v>
      </c>
      <c r="B160" s="25" t="s">
        <v>245</v>
      </c>
      <c r="C160" s="26" t="s">
        <v>246</v>
      </c>
      <c r="D160" s="13">
        <f t="shared" si="34"/>
        <v>0</v>
      </c>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83"/>
    </row>
    <row r="161" spans="1:54" ht="25.5" customHeight="1" outlineLevel="1">
      <c r="A161" s="123">
        <f t="shared" si="35"/>
        <v>108</v>
      </c>
      <c r="B161" s="25" t="s">
        <v>84</v>
      </c>
      <c r="C161" s="26" t="s">
        <v>246</v>
      </c>
      <c r="D161" s="13">
        <f t="shared" si="34"/>
        <v>0</v>
      </c>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83"/>
    </row>
    <row r="162" spans="1:54" ht="25.5" customHeight="1" outlineLevel="1">
      <c r="A162" s="123">
        <f t="shared" si="35"/>
        <v>109</v>
      </c>
      <c r="B162" s="25" t="s">
        <v>247</v>
      </c>
      <c r="C162" s="26" t="s">
        <v>248</v>
      </c>
      <c r="D162" s="13">
        <f t="shared" si="34"/>
        <v>0</v>
      </c>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83"/>
    </row>
    <row r="163" spans="1:54" ht="26.25" customHeight="1" outlineLevel="1">
      <c r="A163" s="123">
        <f t="shared" si="35"/>
        <v>110</v>
      </c>
      <c r="B163" s="25" t="s">
        <v>249</v>
      </c>
      <c r="C163" s="26" t="s">
        <v>250</v>
      </c>
      <c r="D163" s="13">
        <f t="shared" si="34"/>
        <v>0</v>
      </c>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83"/>
    </row>
    <row r="164" spans="1:54" ht="60" customHeight="1" outlineLevel="1">
      <c r="A164" s="123">
        <f t="shared" si="35"/>
        <v>111</v>
      </c>
      <c r="B164" s="25" t="s">
        <v>251</v>
      </c>
      <c r="C164" s="26" t="s">
        <v>81</v>
      </c>
      <c r="D164" s="13">
        <f t="shared" si="34"/>
        <v>0</v>
      </c>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83"/>
    </row>
    <row r="165" spans="1:54" ht="82.5" customHeight="1" outlineLevel="1">
      <c r="A165" s="123">
        <f t="shared" si="35"/>
        <v>112</v>
      </c>
      <c r="B165" s="25" t="s">
        <v>252</v>
      </c>
      <c r="C165" s="26" t="s">
        <v>253</v>
      </c>
      <c r="D165" s="13">
        <f t="shared" si="34"/>
        <v>0</v>
      </c>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83"/>
    </row>
    <row r="166" spans="1:54" ht="46.5" customHeight="1" outlineLevel="1">
      <c r="A166" s="123">
        <f t="shared" si="35"/>
        <v>113</v>
      </c>
      <c r="B166" s="25" t="s">
        <v>254</v>
      </c>
      <c r="C166" s="26" t="s">
        <v>255</v>
      </c>
      <c r="D166" s="13">
        <f t="shared" si="34"/>
        <v>0</v>
      </c>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83"/>
    </row>
    <row r="167" spans="1:54" ht="127.5" customHeight="1" outlineLevel="1">
      <c r="A167" s="123">
        <f t="shared" si="35"/>
        <v>114</v>
      </c>
      <c r="B167" s="25" t="s">
        <v>256</v>
      </c>
      <c r="C167" s="26" t="s">
        <v>257</v>
      </c>
      <c r="D167" s="13">
        <f t="shared" si="34"/>
        <v>0</v>
      </c>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83"/>
    </row>
    <row r="168" spans="1:54" ht="172.5" customHeight="1" outlineLevel="1">
      <c r="A168" s="123">
        <f t="shared" si="35"/>
        <v>115</v>
      </c>
      <c r="B168" s="25" t="s">
        <v>369</v>
      </c>
      <c r="C168" s="26" t="s">
        <v>258</v>
      </c>
      <c r="D168" s="13">
        <f t="shared" si="34"/>
        <v>0</v>
      </c>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83"/>
    </row>
    <row r="169" spans="1:54" ht="15.75" customHeight="1" hidden="1">
      <c r="A169" s="85">
        <v>50</v>
      </c>
      <c r="B169" s="25"/>
      <c r="C169" s="26"/>
      <c r="D169" s="13">
        <f t="shared" si="34"/>
        <v>0</v>
      </c>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83"/>
    </row>
    <row r="170" spans="1:54" ht="15.75" customHeight="1" hidden="1">
      <c r="A170" s="85">
        <f>A169+1</f>
        <v>51</v>
      </c>
      <c r="B170" s="25"/>
      <c r="C170" s="26"/>
      <c r="D170" s="13">
        <f t="shared" si="34"/>
        <v>0</v>
      </c>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83"/>
    </row>
    <row r="171" spans="1:54" ht="13.5" customHeight="1" hidden="1">
      <c r="A171" s="239">
        <f>A170+1</f>
        <v>52</v>
      </c>
      <c r="B171" s="25"/>
      <c r="C171" s="26"/>
      <c r="D171" s="13">
        <f t="shared" si="34"/>
        <v>0</v>
      </c>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83"/>
    </row>
    <row r="172" spans="1:54" ht="79.5" customHeight="1" hidden="1">
      <c r="A172" s="239"/>
      <c r="B172" s="25"/>
      <c r="C172" s="26"/>
      <c r="D172" s="13">
        <f t="shared" si="34"/>
        <v>0</v>
      </c>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83"/>
    </row>
    <row r="173" spans="1:54" ht="18" customHeight="1" hidden="1">
      <c r="A173" s="135">
        <f>A171+1</f>
        <v>53</v>
      </c>
      <c r="B173" s="25"/>
      <c r="C173" s="26"/>
      <c r="D173" s="13">
        <f t="shared" si="34"/>
        <v>0</v>
      </c>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83"/>
    </row>
    <row r="174" spans="1:54" ht="18" customHeight="1" hidden="1">
      <c r="A174" s="135"/>
      <c r="B174" s="25"/>
      <c r="C174" s="26"/>
      <c r="D174" s="13">
        <f t="shared" si="34"/>
        <v>0</v>
      </c>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83"/>
    </row>
    <row r="175" spans="1:54" ht="15.75" customHeight="1" hidden="1">
      <c r="A175" s="135"/>
      <c r="B175" s="25"/>
      <c r="C175" s="26"/>
      <c r="D175" s="13">
        <f t="shared" si="34"/>
        <v>0</v>
      </c>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83"/>
    </row>
    <row r="176" spans="1:54" ht="14.25" customHeight="1" hidden="1">
      <c r="A176" s="135"/>
      <c r="B176" s="25"/>
      <c r="C176" s="26"/>
      <c r="D176" s="13">
        <f t="shared" si="34"/>
        <v>0</v>
      </c>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83"/>
    </row>
    <row r="177" spans="1:54" ht="16.5" customHeight="1" hidden="1">
      <c r="A177" s="135"/>
      <c r="B177" s="25"/>
      <c r="C177" s="26"/>
      <c r="D177" s="13">
        <f t="shared" si="34"/>
        <v>0</v>
      </c>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83"/>
    </row>
    <row r="178" spans="1:54" ht="15.75" customHeight="1" hidden="1">
      <c r="A178" s="135"/>
      <c r="B178" s="25"/>
      <c r="C178" s="26"/>
      <c r="D178" s="13">
        <f t="shared" si="34"/>
        <v>0</v>
      </c>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83"/>
    </row>
    <row r="179" spans="1:54" ht="15" customHeight="1" hidden="1">
      <c r="A179" s="135">
        <f>A173+1</f>
        <v>54</v>
      </c>
      <c r="B179" s="25"/>
      <c r="C179" s="26"/>
      <c r="D179" s="13">
        <f t="shared" si="34"/>
        <v>0</v>
      </c>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83"/>
    </row>
    <row r="180" spans="1:54" ht="15" customHeight="1" hidden="1">
      <c r="A180" s="135"/>
      <c r="B180" s="25"/>
      <c r="C180" s="26"/>
      <c r="D180" s="13">
        <f t="shared" si="34"/>
        <v>0</v>
      </c>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83"/>
    </row>
    <row r="181" spans="1:54" ht="15" customHeight="1" hidden="1">
      <c r="A181" s="135"/>
      <c r="B181" s="25"/>
      <c r="C181" s="26"/>
      <c r="D181" s="13">
        <f t="shared" si="34"/>
        <v>0</v>
      </c>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83"/>
    </row>
    <row r="182" spans="1:54" ht="18" customHeight="1" hidden="1">
      <c r="A182" s="85">
        <f>A179+1</f>
        <v>55</v>
      </c>
      <c r="B182" s="25"/>
      <c r="C182" s="26"/>
      <c r="D182" s="13">
        <f t="shared" si="34"/>
        <v>0</v>
      </c>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83"/>
    </row>
    <row r="183" spans="1:54" ht="16.5" customHeight="1" hidden="1">
      <c r="A183" s="85">
        <f>A182+1</f>
        <v>56</v>
      </c>
      <c r="B183" s="25"/>
      <c r="C183" s="26"/>
      <c r="D183" s="13">
        <f t="shared" si="34"/>
        <v>0</v>
      </c>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83"/>
    </row>
    <row r="184" spans="1:54" ht="14.25" customHeight="1" hidden="1">
      <c r="A184" s="85">
        <f>A183+1</f>
        <v>57</v>
      </c>
      <c r="B184" s="25"/>
      <c r="C184" s="26"/>
      <c r="D184" s="13">
        <f>SUM(E184:BB184)</f>
        <v>0</v>
      </c>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83"/>
    </row>
    <row r="185" spans="1:54" ht="18.75" customHeight="1" hidden="1">
      <c r="A185" s="85">
        <f>A184+1</f>
        <v>58</v>
      </c>
      <c r="B185" s="25"/>
      <c r="C185" s="26"/>
      <c r="D185" s="13">
        <f t="shared" si="34"/>
        <v>0</v>
      </c>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83"/>
    </row>
    <row r="186" spans="1:54" s="30" customFormat="1" ht="14.25">
      <c r="A186" s="229" t="s">
        <v>376</v>
      </c>
      <c r="B186" s="230"/>
      <c r="C186" s="230"/>
      <c r="D186" s="10">
        <f t="shared" si="34"/>
        <v>0</v>
      </c>
      <c r="E186" s="11">
        <f>SUM(E189:E227)</f>
        <v>0</v>
      </c>
      <c r="F186" s="11">
        <f aca="true" t="shared" si="36" ref="F186:AM186">SUM(F189:F227)</f>
        <v>0</v>
      </c>
      <c r="G186" s="11">
        <f t="shared" si="36"/>
        <v>0</v>
      </c>
      <c r="H186" s="11">
        <f t="shared" si="36"/>
        <v>0</v>
      </c>
      <c r="I186" s="11">
        <f t="shared" si="36"/>
        <v>0</v>
      </c>
      <c r="J186" s="11">
        <f t="shared" si="36"/>
        <v>0</v>
      </c>
      <c r="K186" s="11">
        <f>SUM(K189:K227)</f>
        <v>0</v>
      </c>
      <c r="L186" s="11">
        <f>SUM(L189:L227)</f>
        <v>0</v>
      </c>
      <c r="M186" s="11">
        <f t="shared" si="36"/>
        <v>0</v>
      </c>
      <c r="N186" s="11">
        <f t="shared" si="36"/>
        <v>0</v>
      </c>
      <c r="O186" s="11">
        <f t="shared" si="36"/>
        <v>0</v>
      </c>
      <c r="P186" s="11">
        <f t="shared" si="36"/>
        <v>0</v>
      </c>
      <c r="Q186" s="11">
        <f t="shared" si="36"/>
        <v>0</v>
      </c>
      <c r="R186" s="11">
        <f t="shared" si="36"/>
        <v>0</v>
      </c>
      <c r="S186" s="11">
        <f t="shared" si="36"/>
        <v>0</v>
      </c>
      <c r="T186" s="11">
        <f t="shared" si="36"/>
        <v>0</v>
      </c>
      <c r="U186" s="11">
        <f t="shared" si="36"/>
        <v>0</v>
      </c>
      <c r="V186" s="11">
        <f t="shared" si="36"/>
        <v>0</v>
      </c>
      <c r="W186" s="11">
        <f t="shared" si="36"/>
        <v>0</v>
      </c>
      <c r="X186" s="11">
        <f t="shared" si="36"/>
        <v>0</v>
      </c>
      <c r="Y186" s="11">
        <f t="shared" si="36"/>
        <v>0</v>
      </c>
      <c r="Z186" s="11">
        <f t="shared" si="36"/>
        <v>0</v>
      </c>
      <c r="AA186" s="11">
        <f t="shared" si="36"/>
        <v>0</v>
      </c>
      <c r="AB186" s="11">
        <f t="shared" si="36"/>
        <v>0</v>
      </c>
      <c r="AC186" s="11">
        <f t="shared" si="36"/>
        <v>0</v>
      </c>
      <c r="AD186" s="11">
        <f t="shared" si="36"/>
        <v>0</v>
      </c>
      <c r="AE186" s="11">
        <f t="shared" si="36"/>
        <v>0</v>
      </c>
      <c r="AF186" s="11">
        <f t="shared" si="36"/>
        <v>0</v>
      </c>
      <c r="AG186" s="11">
        <f t="shared" si="36"/>
        <v>0</v>
      </c>
      <c r="AH186" s="11">
        <f t="shared" si="36"/>
        <v>0</v>
      </c>
      <c r="AI186" s="11">
        <f t="shared" si="36"/>
        <v>0</v>
      </c>
      <c r="AJ186" s="11">
        <f t="shared" si="36"/>
        <v>0</v>
      </c>
      <c r="AK186" s="11">
        <f t="shared" si="36"/>
        <v>0</v>
      </c>
      <c r="AL186" s="11">
        <f t="shared" si="36"/>
        <v>0</v>
      </c>
      <c r="AM186" s="11">
        <f t="shared" si="36"/>
        <v>0</v>
      </c>
      <c r="AN186" s="11">
        <f aca="true" t="shared" si="37" ref="AN186:BB186">SUM(AN189:AN227)</f>
        <v>0</v>
      </c>
      <c r="AO186" s="11">
        <f t="shared" si="37"/>
        <v>0</v>
      </c>
      <c r="AP186" s="11">
        <f t="shared" si="37"/>
        <v>0</v>
      </c>
      <c r="AQ186" s="11">
        <f t="shared" si="37"/>
        <v>0</v>
      </c>
      <c r="AR186" s="11">
        <f t="shared" si="37"/>
        <v>0</v>
      </c>
      <c r="AS186" s="11">
        <f t="shared" si="37"/>
        <v>0</v>
      </c>
      <c r="AT186" s="11">
        <f t="shared" si="37"/>
        <v>0</v>
      </c>
      <c r="AU186" s="11">
        <f t="shared" si="37"/>
        <v>0</v>
      </c>
      <c r="AV186" s="11">
        <f t="shared" si="37"/>
        <v>0</v>
      </c>
      <c r="AW186" s="11">
        <f t="shared" si="37"/>
        <v>0</v>
      </c>
      <c r="AX186" s="11">
        <f t="shared" si="37"/>
        <v>0</v>
      </c>
      <c r="AY186" s="11">
        <f t="shared" si="37"/>
        <v>0</v>
      </c>
      <c r="AZ186" s="11">
        <f t="shared" si="37"/>
        <v>0</v>
      </c>
      <c r="BA186" s="11">
        <f t="shared" si="37"/>
        <v>0</v>
      </c>
      <c r="BB186" s="80">
        <f t="shared" si="37"/>
        <v>0</v>
      </c>
    </row>
    <row r="187" spans="1:54" s="30" customFormat="1" ht="12.75">
      <c r="A187" s="231" t="s">
        <v>122</v>
      </c>
      <c r="B187" s="222"/>
      <c r="C187" s="19" t="s">
        <v>52</v>
      </c>
      <c r="D187" s="12">
        <f>(D186*100)/(139*SUMIF($E$2:$BB$2,"&gt;0",$E$5:$BB$5))</f>
        <v>0</v>
      </c>
      <c r="E187" s="146">
        <f aca="true" t="shared" si="38" ref="E187:AJ187">(E186*100)/(139*E5)</f>
        <v>0</v>
      </c>
      <c r="F187" s="146">
        <f t="shared" si="38"/>
        <v>0</v>
      </c>
      <c r="G187" s="146">
        <f t="shared" si="38"/>
        <v>0</v>
      </c>
      <c r="H187" s="146">
        <f t="shared" si="38"/>
        <v>0</v>
      </c>
      <c r="I187" s="146">
        <f t="shared" si="38"/>
        <v>0</v>
      </c>
      <c r="J187" s="146">
        <f t="shared" si="38"/>
        <v>0</v>
      </c>
      <c r="K187" s="146">
        <f t="shared" si="38"/>
        <v>0</v>
      </c>
      <c r="L187" s="146">
        <f t="shared" si="38"/>
        <v>0</v>
      </c>
      <c r="M187" s="146">
        <f t="shared" si="38"/>
        <v>0</v>
      </c>
      <c r="N187" s="146">
        <f t="shared" si="38"/>
        <v>0</v>
      </c>
      <c r="O187" s="146">
        <f t="shared" si="38"/>
        <v>0</v>
      </c>
      <c r="P187" s="146">
        <f t="shared" si="38"/>
        <v>0</v>
      </c>
      <c r="Q187" s="146">
        <f t="shared" si="38"/>
        <v>0</v>
      </c>
      <c r="R187" s="146">
        <f t="shared" si="38"/>
        <v>0</v>
      </c>
      <c r="S187" s="146">
        <f t="shared" si="38"/>
        <v>0</v>
      </c>
      <c r="T187" s="146">
        <f t="shared" si="38"/>
        <v>0</v>
      </c>
      <c r="U187" s="146">
        <f t="shared" si="38"/>
        <v>0</v>
      </c>
      <c r="V187" s="146">
        <f t="shared" si="38"/>
        <v>0</v>
      </c>
      <c r="W187" s="146">
        <f t="shared" si="38"/>
        <v>0</v>
      </c>
      <c r="X187" s="146">
        <f t="shared" si="38"/>
        <v>0</v>
      </c>
      <c r="Y187" s="146">
        <f t="shared" si="38"/>
        <v>0</v>
      </c>
      <c r="Z187" s="146">
        <f t="shared" si="38"/>
        <v>0</v>
      </c>
      <c r="AA187" s="146">
        <f t="shared" si="38"/>
        <v>0</v>
      </c>
      <c r="AB187" s="146">
        <f t="shared" si="38"/>
        <v>0</v>
      </c>
      <c r="AC187" s="146">
        <f t="shared" si="38"/>
        <v>0</v>
      </c>
      <c r="AD187" s="146">
        <f t="shared" si="38"/>
        <v>0</v>
      </c>
      <c r="AE187" s="146">
        <f t="shared" si="38"/>
        <v>0</v>
      </c>
      <c r="AF187" s="146">
        <f t="shared" si="38"/>
        <v>0</v>
      </c>
      <c r="AG187" s="146">
        <f t="shared" si="38"/>
        <v>0</v>
      </c>
      <c r="AH187" s="146">
        <f t="shared" si="38"/>
        <v>0</v>
      </c>
      <c r="AI187" s="146">
        <f t="shared" si="38"/>
        <v>0</v>
      </c>
      <c r="AJ187" s="146">
        <f t="shared" si="38"/>
        <v>0</v>
      </c>
      <c r="AK187" s="146">
        <f aca="true" t="shared" si="39" ref="AK187:BB187">(AK186*100)/(139*AK5)</f>
        <v>0</v>
      </c>
      <c r="AL187" s="146">
        <f t="shared" si="39"/>
        <v>0</v>
      </c>
      <c r="AM187" s="146">
        <f t="shared" si="39"/>
        <v>0</v>
      </c>
      <c r="AN187" s="146">
        <f t="shared" si="39"/>
        <v>0</v>
      </c>
      <c r="AO187" s="146">
        <f t="shared" si="39"/>
        <v>0</v>
      </c>
      <c r="AP187" s="146">
        <f t="shared" si="39"/>
        <v>0</v>
      </c>
      <c r="AQ187" s="146">
        <f t="shared" si="39"/>
        <v>0</v>
      </c>
      <c r="AR187" s="146">
        <f t="shared" si="39"/>
        <v>0</v>
      </c>
      <c r="AS187" s="146">
        <f t="shared" si="39"/>
        <v>0</v>
      </c>
      <c r="AT187" s="146">
        <f t="shared" si="39"/>
        <v>0</v>
      </c>
      <c r="AU187" s="146">
        <f t="shared" si="39"/>
        <v>0</v>
      </c>
      <c r="AV187" s="146">
        <f t="shared" si="39"/>
        <v>0</v>
      </c>
      <c r="AW187" s="146">
        <f t="shared" si="39"/>
        <v>0</v>
      </c>
      <c r="AX187" s="146">
        <f t="shared" si="39"/>
        <v>0</v>
      </c>
      <c r="AY187" s="146">
        <f t="shared" si="39"/>
        <v>0</v>
      </c>
      <c r="AZ187" s="146">
        <f t="shared" si="39"/>
        <v>0</v>
      </c>
      <c r="BA187" s="146">
        <f t="shared" si="39"/>
        <v>0</v>
      </c>
      <c r="BB187" s="148">
        <f t="shared" si="39"/>
        <v>0</v>
      </c>
    </row>
    <row r="188" spans="1:54" s="30" customFormat="1" ht="12.75">
      <c r="A188" s="227"/>
      <c r="B188" s="228"/>
      <c r="C188" s="20" t="s">
        <v>53</v>
      </c>
      <c r="D188" s="12">
        <f>((D186-SUMIF($E$4:$BB$4,"=0",E186:BB186))*100)/(139*(SUMIF($E$2:$BB$2,"&gt;0",$E$5:$BB$5)-SUMIF($E$4:$BB$4,"=0",$E$5:$BB$5)))</f>
        <v>0</v>
      </c>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0"/>
      <c r="AY188" s="150"/>
      <c r="AZ188" s="150"/>
      <c r="BA188" s="150"/>
      <c r="BB188" s="153"/>
    </row>
    <row r="189" spans="1:54" ht="195" customHeight="1" outlineLevel="1">
      <c r="A189" s="87">
        <f>A168+1</f>
        <v>116</v>
      </c>
      <c r="B189" s="21" t="s">
        <v>259</v>
      </c>
      <c r="C189" s="28" t="s">
        <v>260</v>
      </c>
      <c r="D189" s="10">
        <f aca="true" t="shared" si="40" ref="D189:D228">SUM(E189:BB189)</f>
        <v>0</v>
      </c>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83"/>
    </row>
    <row r="190" spans="1:54" ht="339.75" customHeight="1" outlineLevel="1">
      <c r="A190" s="87">
        <f aca="true" t="shared" si="41" ref="A190:A224">A189+1</f>
        <v>117</v>
      </c>
      <c r="B190" s="21" t="s">
        <v>261</v>
      </c>
      <c r="C190" s="28" t="s">
        <v>262</v>
      </c>
      <c r="D190" s="10">
        <f t="shared" si="40"/>
        <v>0</v>
      </c>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83"/>
    </row>
    <row r="191" spans="1:54" ht="126.75" customHeight="1" outlineLevel="1">
      <c r="A191" s="136">
        <f t="shared" si="41"/>
        <v>118</v>
      </c>
      <c r="B191" s="21" t="s">
        <v>263</v>
      </c>
      <c r="C191" s="28" t="s">
        <v>264</v>
      </c>
      <c r="D191" s="10">
        <f t="shared" si="40"/>
        <v>0</v>
      </c>
      <c r="E191" s="4"/>
      <c r="F191" s="4"/>
      <c r="G191" s="4"/>
      <c r="H191" s="82"/>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83"/>
    </row>
    <row r="192" spans="1:54" ht="63" customHeight="1" outlineLevel="1">
      <c r="A192" s="136">
        <f t="shared" si="41"/>
        <v>119</v>
      </c>
      <c r="B192" s="21" t="s">
        <v>265</v>
      </c>
      <c r="C192" s="28" t="s">
        <v>266</v>
      </c>
      <c r="D192" s="10">
        <f t="shared" si="40"/>
        <v>0</v>
      </c>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83"/>
    </row>
    <row r="193" spans="1:54" ht="127.5" customHeight="1" outlineLevel="1">
      <c r="A193" s="136">
        <f t="shared" si="41"/>
        <v>120</v>
      </c>
      <c r="B193" s="21" t="s">
        <v>267</v>
      </c>
      <c r="C193" s="28" t="s">
        <v>268</v>
      </c>
      <c r="D193" s="10">
        <f t="shared" si="40"/>
        <v>0</v>
      </c>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83"/>
    </row>
    <row r="194" spans="1:54" ht="126.75" customHeight="1" outlineLevel="1">
      <c r="A194" s="136">
        <f t="shared" si="41"/>
        <v>121</v>
      </c>
      <c r="B194" s="21" t="s">
        <v>269</v>
      </c>
      <c r="C194" s="28" t="s">
        <v>270</v>
      </c>
      <c r="D194" s="10">
        <f t="shared" si="40"/>
        <v>0</v>
      </c>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83"/>
    </row>
    <row r="195" spans="1:54" ht="150.75" customHeight="1" outlineLevel="1">
      <c r="A195" s="136">
        <f t="shared" si="41"/>
        <v>122</v>
      </c>
      <c r="B195" s="21" t="s">
        <v>271</v>
      </c>
      <c r="C195" s="28" t="s">
        <v>272</v>
      </c>
      <c r="D195" s="10">
        <f t="shared" si="40"/>
        <v>0</v>
      </c>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83"/>
    </row>
    <row r="196" spans="1:54" ht="105" customHeight="1" outlineLevel="1">
      <c r="A196" s="136">
        <f t="shared" si="41"/>
        <v>123</v>
      </c>
      <c r="B196" s="21" t="s">
        <v>273</v>
      </c>
      <c r="C196" s="28" t="s">
        <v>274</v>
      </c>
      <c r="D196" s="10">
        <f t="shared" si="40"/>
        <v>0</v>
      </c>
      <c r="E196" s="4"/>
      <c r="F196" s="4"/>
      <c r="G196" s="4"/>
      <c r="H196" s="4"/>
      <c r="I196" s="4"/>
      <c r="J196" s="4"/>
      <c r="K196" s="4"/>
      <c r="L196" s="4"/>
      <c r="M196" s="82"/>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83"/>
    </row>
    <row r="197" spans="1:54" ht="194.25" customHeight="1" outlineLevel="1">
      <c r="A197" s="87">
        <f>A196+1</f>
        <v>124</v>
      </c>
      <c r="B197" s="21" t="s">
        <v>275</v>
      </c>
      <c r="C197" s="28" t="s">
        <v>276</v>
      </c>
      <c r="D197" s="10">
        <f t="shared" si="40"/>
        <v>0</v>
      </c>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83"/>
    </row>
    <row r="198" spans="1:54" ht="193.5" customHeight="1" outlineLevel="1">
      <c r="A198" s="87">
        <f t="shared" si="41"/>
        <v>125</v>
      </c>
      <c r="B198" s="21" t="s">
        <v>277</v>
      </c>
      <c r="C198" s="28" t="s">
        <v>278</v>
      </c>
      <c r="D198" s="10">
        <f t="shared" si="40"/>
        <v>0</v>
      </c>
      <c r="E198" s="4"/>
      <c r="F198" s="4"/>
      <c r="G198" s="4"/>
      <c r="H198" s="4"/>
      <c r="I198" s="4"/>
      <c r="J198" s="4"/>
      <c r="K198" s="4"/>
      <c r="L198" s="4"/>
      <c r="M198" s="82"/>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83"/>
    </row>
    <row r="199" spans="1:54" ht="48" customHeight="1" outlineLevel="1">
      <c r="A199" s="136">
        <f t="shared" si="41"/>
        <v>126</v>
      </c>
      <c r="B199" s="21" t="s">
        <v>279</v>
      </c>
      <c r="C199" s="28" t="s">
        <v>280</v>
      </c>
      <c r="D199" s="10">
        <f t="shared" si="40"/>
        <v>0</v>
      </c>
      <c r="E199" s="4"/>
      <c r="F199" s="4"/>
      <c r="G199" s="4"/>
      <c r="H199" s="4"/>
      <c r="I199" s="4"/>
      <c r="J199" s="4"/>
      <c r="K199" s="4"/>
      <c r="L199" s="4"/>
      <c r="M199" s="82"/>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83"/>
    </row>
    <row r="200" spans="1:54" ht="171" customHeight="1" outlineLevel="1">
      <c r="A200" s="136">
        <f t="shared" si="41"/>
        <v>127</v>
      </c>
      <c r="B200" s="21" t="s">
        <v>281</v>
      </c>
      <c r="C200" s="28" t="s">
        <v>282</v>
      </c>
      <c r="D200" s="10">
        <f t="shared" si="40"/>
        <v>0</v>
      </c>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83"/>
    </row>
    <row r="201" spans="1:54" ht="35.25" customHeight="1" outlineLevel="1">
      <c r="A201" s="136">
        <f t="shared" si="41"/>
        <v>128</v>
      </c>
      <c r="B201" s="21" t="s">
        <v>283</v>
      </c>
      <c r="C201" s="28" t="s">
        <v>284</v>
      </c>
      <c r="D201" s="10">
        <f t="shared" si="40"/>
        <v>0</v>
      </c>
      <c r="E201" s="4"/>
      <c r="F201" s="4"/>
      <c r="G201" s="4"/>
      <c r="H201" s="4"/>
      <c r="I201" s="4"/>
      <c r="J201" s="4"/>
      <c r="K201" s="4"/>
      <c r="L201" s="4"/>
      <c r="M201" s="4"/>
      <c r="N201" s="82"/>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83"/>
    </row>
    <row r="202" spans="1:54" ht="305.25" customHeight="1" outlineLevel="1">
      <c r="A202" s="136">
        <f t="shared" si="41"/>
        <v>129</v>
      </c>
      <c r="B202" s="21" t="s">
        <v>395</v>
      </c>
      <c r="C202" s="28" t="s">
        <v>285</v>
      </c>
      <c r="D202" s="10">
        <f t="shared" si="40"/>
        <v>0</v>
      </c>
      <c r="E202" s="4"/>
      <c r="F202" s="4"/>
      <c r="G202" s="4"/>
      <c r="H202" s="4"/>
      <c r="I202" s="4"/>
      <c r="J202" s="4"/>
      <c r="K202" s="4"/>
      <c r="L202" s="4"/>
      <c r="M202" s="4"/>
      <c r="N202" s="4"/>
      <c r="O202" s="4"/>
      <c r="P202" s="82"/>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83"/>
    </row>
    <row r="203" spans="1:54" ht="184.5" customHeight="1" outlineLevel="1">
      <c r="A203" s="136">
        <f t="shared" si="41"/>
        <v>130</v>
      </c>
      <c r="B203" s="21" t="s">
        <v>397</v>
      </c>
      <c r="C203" s="28" t="s">
        <v>396</v>
      </c>
      <c r="D203" s="10">
        <f t="shared" si="40"/>
        <v>0</v>
      </c>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83"/>
    </row>
    <row r="204" spans="1:54" ht="69.75" customHeight="1" outlineLevel="1">
      <c r="A204" s="87">
        <f t="shared" si="41"/>
        <v>131</v>
      </c>
      <c r="B204" s="21" t="s">
        <v>286</v>
      </c>
      <c r="C204" s="21" t="s">
        <v>287</v>
      </c>
      <c r="D204" s="10">
        <f t="shared" si="40"/>
        <v>0</v>
      </c>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83"/>
    </row>
    <row r="205" spans="1:54" ht="57.75" customHeight="1" outlineLevel="1">
      <c r="A205" s="87">
        <f t="shared" si="41"/>
        <v>132</v>
      </c>
      <c r="B205" s="21" t="s">
        <v>288</v>
      </c>
      <c r="C205" s="21" t="s">
        <v>289</v>
      </c>
      <c r="D205" s="10">
        <f t="shared" si="40"/>
        <v>0</v>
      </c>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83"/>
    </row>
    <row r="206" spans="1:54" ht="26.25" customHeight="1" outlineLevel="1">
      <c r="A206" s="87">
        <f t="shared" si="41"/>
        <v>133</v>
      </c>
      <c r="B206" s="21" t="s">
        <v>1</v>
      </c>
      <c r="C206" s="21" t="s">
        <v>290</v>
      </c>
      <c r="D206" s="10">
        <f t="shared" si="40"/>
        <v>0</v>
      </c>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83"/>
    </row>
    <row r="207" spans="1:54" ht="216.75" customHeight="1" outlineLevel="1">
      <c r="A207" s="87">
        <f t="shared" si="41"/>
        <v>134</v>
      </c>
      <c r="B207" s="21" t="s">
        <v>291</v>
      </c>
      <c r="C207" s="28" t="s">
        <v>292</v>
      </c>
      <c r="D207" s="10">
        <f t="shared" si="40"/>
        <v>0</v>
      </c>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83"/>
    </row>
    <row r="208" spans="1:54" ht="294.75" customHeight="1" outlineLevel="1">
      <c r="A208" s="87">
        <f t="shared" si="41"/>
        <v>135</v>
      </c>
      <c r="B208" s="21" t="s">
        <v>398</v>
      </c>
      <c r="C208" s="28" t="s">
        <v>399</v>
      </c>
      <c r="D208" s="10">
        <f t="shared" si="40"/>
        <v>0</v>
      </c>
      <c r="E208" s="4"/>
      <c r="F208" s="4"/>
      <c r="G208" s="4"/>
      <c r="H208" s="4"/>
      <c r="I208" s="4"/>
      <c r="J208" s="4"/>
      <c r="K208" s="4"/>
      <c r="L208" s="4"/>
      <c r="M208" s="4"/>
      <c r="N208" s="4"/>
      <c r="O208" s="4"/>
      <c r="P208" s="4"/>
      <c r="Q208" s="82"/>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83"/>
    </row>
    <row r="209" spans="1:54" ht="198" customHeight="1" outlineLevel="1">
      <c r="A209" s="87">
        <f t="shared" si="41"/>
        <v>136</v>
      </c>
      <c r="B209" s="137" t="s">
        <v>294</v>
      </c>
      <c r="C209" s="21" t="s">
        <v>293</v>
      </c>
      <c r="D209" s="10">
        <f t="shared" si="40"/>
        <v>0</v>
      </c>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83"/>
    </row>
    <row r="210" spans="1:54" ht="181.5" customHeight="1" outlineLevel="1">
      <c r="A210" s="87">
        <f t="shared" si="41"/>
        <v>137</v>
      </c>
      <c r="B210" s="137" t="s">
        <v>400</v>
      </c>
      <c r="C210" s="21" t="s">
        <v>295</v>
      </c>
      <c r="D210" s="10">
        <f t="shared" si="40"/>
        <v>0</v>
      </c>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83"/>
    </row>
    <row r="211" spans="1:54" ht="249.75" customHeight="1" outlineLevel="1">
      <c r="A211" s="87">
        <f t="shared" si="41"/>
        <v>138</v>
      </c>
      <c r="B211" s="21" t="s">
        <v>296</v>
      </c>
      <c r="C211" s="21" t="s">
        <v>401</v>
      </c>
      <c r="D211" s="10">
        <f t="shared" si="40"/>
        <v>0</v>
      </c>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83"/>
    </row>
    <row r="212" spans="1:54" ht="87" customHeight="1" outlineLevel="1">
      <c r="A212" s="87">
        <f t="shared" si="41"/>
        <v>139</v>
      </c>
      <c r="B212" s="21" t="s">
        <v>297</v>
      </c>
      <c r="C212" s="21" t="s">
        <v>298</v>
      </c>
      <c r="D212" s="10">
        <f t="shared" si="40"/>
        <v>0</v>
      </c>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83"/>
    </row>
    <row r="213" spans="1:54" ht="93" customHeight="1" outlineLevel="1">
      <c r="A213" s="87">
        <f t="shared" si="41"/>
        <v>140</v>
      </c>
      <c r="B213" s="21" t="s">
        <v>299</v>
      </c>
      <c r="C213" s="21" t="s">
        <v>300</v>
      </c>
      <c r="D213" s="10">
        <f t="shared" si="40"/>
        <v>0</v>
      </c>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83"/>
    </row>
    <row r="214" spans="1:54" ht="138.75" customHeight="1" outlineLevel="1">
      <c r="A214" s="87">
        <f t="shared" si="41"/>
        <v>141</v>
      </c>
      <c r="B214" s="21" t="s">
        <v>302</v>
      </c>
      <c r="C214" s="21" t="s">
        <v>301</v>
      </c>
      <c r="D214" s="10">
        <f t="shared" si="40"/>
        <v>0</v>
      </c>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83"/>
    </row>
    <row r="215" spans="1:54" ht="36.75" customHeight="1" outlineLevel="1">
      <c r="A215" s="136">
        <f t="shared" si="41"/>
        <v>142</v>
      </c>
      <c r="B215" s="21" t="s">
        <v>303</v>
      </c>
      <c r="C215" s="21" t="s">
        <v>304</v>
      </c>
      <c r="D215" s="10">
        <f t="shared" si="40"/>
        <v>0</v>
      </c>
      <c r="E215" s="4"/>
      <c r="F215" s="4"/>
      <c r="G215" s="4"/>
      <c r="H215" s="4"/>
      <c r="I215" s="4"/>
      <c r="J215" s="4"/>
      <c r="K215" s="82"/>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83"/>
    </row>
    <row r="216" spans="1:54" ht="102.75" customHeight="1" outlineLevel="1">
      <c r="A216" s="136">
        <f>A215+1</f>
        <v>143</v>
      </c>
      <c r="B216" s="21" t="s">
        <v>305</v>
      </c>
      <c r="C216" s="21" t="s">
        <v>306</v>
      </c>
      <c r="D216" s="10">
        <f t="shared" si="40"/>
        <v>0</v>
      </c>
      <c r="E216" s="4"/>
      <c r="F216" s="4"/>
      <c r="G216" s="4"/>
      <c r="H216" s="4"/>
      <c r="I216" s="4"/>
      <c r="J216" s="4"/>
      <c r="K216" s="4"/>
      <c r="L216" s="4"/>
      <c r="M216" s="4"/>
      <c r="N216" s="4"/>
      <c r="O216" s="4"/>
      <c r="P216" s="4"/>
      <c r="Q216" s="4"/>
      <c r="R216" s="4"/>
      <c r="S216" s="4"/>
      <c r="T216" s="4"/>
      <c r="U216" s="82"/>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83"/>
    </row>
    <row r="217" spans="1:54" ht="102.75" customHeight="1" outlineLevel="1">
      <c r="A217" s="136">
        <f>A216+1</f>
        <v>144</v>
      </c>
      <c r="B217" s="21" t="s">
        <v>307</v>
      </c>
      <c r="C217" s="21" t="s">
        <v>402</v>
      </c>
      <c r="D217" s="10">
        <f t="shared" si="40"/>
        <v>0</v>
      </c>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83"/>
    </row>
    <row r="218" spans="1:54" ht="102" customHeight="1" outlineLevel="1">
      <c r="A218" s="136">
        <f>A217+1</f>
        <v>145</v>
      </c>
      <c r="B218" s="21" t="s">
        <v>307</v>
      </c>
      <c r="C218" s="28" t="s">
        <v>308</v>
      </c>
      <c r="D218" s="10">
        <f t="shared" si="40"/>
        <v>0</v>
      </c>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83"/>
    </row>
    <row r="219" spans="1:54" ht="105.75" customHeight="1" outlineLevel="1">
      <c r="A219" s="136">
        <f>A218+1</f>
        <v>146</v>
      </c>
      <c r="B219" s="21" t="s">
        <v>310</v>
      </c>
      <c r="C219" s="28" t="s">
        <v>309</v>
      </c>
      <c r="D219" s="10">
        <f t="shared" si="40"/>
        <v>0</v>
      </c>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83"/>
    </row>
    <row r="220" spans="1:54" ht="117" customHeight="1" outlineLevel="1">
      <c r="A220" s="136">
        <f>A219+1</f>
        <v>147</v>
      </c>
      <c r="B220" s="21" t="s">
        <v>311</v>
      </c>
      <c r="C220" s="28" t="s">
        <v>312</v>
      </c>
      <c r="D220" s="10">
        <f t="shared" si="40"/>
        <v>0</v>
      </c>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83"/>
    </row>
    <row r="221" spans="1:54" ht="49.5" customHeight="1" outlineLevel="1">
      <c r="A221" s="87">
        <f t="shared" si="41"/>
        <v>148</v>
      </c>
      <c r="B221" s="21" t="s">
        <v>313</v>
      </c>
      <c r="C221" s="28" t="s">
        <v>314</v>
      </c>
      <c r="D221" s="10">
        <f t="shared" si="40"/>
        <v>0</v>
      </c>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83"/>
    </row>
    <row r="222" spans="1:54" ht="17.25" customHeight="1" hidden="1">
      <c r="A222" s="87">
        <f t="shared" si="41"/>
        <v>149</v>
      </c>
      <c r="B222" s="21"/>
      <c r="C222" s="28"/>
      <c r="D222" s="10">
        <f t="shared" si="40"/>
        <v>0</v>
      </c>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83"/>
    </row>
    <row r="223" spans="1:54" ht="16.5" customHeight="1" hidden="1">
      <c r="A223" s="87">
        <f t="shared" si="41"/>
        <v>150</v>
      </c>
      <c r="B223" s="21"/>
      <c r="C223" s="28"/>
      <c r="D223" s="10">
        <f t="shared" si="40"/>
        <v>0</v>
      </c>
      <c r="E223" s="4"/>
      <c r="F223" s="4"/>
      <c r="G223" s="4"/>
      <c r="H223" s="4"/>
      <c r="I223" s="82"/>
      <c r="J223" s="4"/>
      <c r="K223" s="4"/>
      <c r="L223" s="4"/>
      <c r="M223" s="4"/>
      <c r="N223" s="4"/>
      <c r="O223" s="4"/>
      <c r="P223" s="4"/>
      <c r="Q223" s="82"/>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83"/>
    </row>
    <row r="224" spans="1:54" ht="12.75" hidden="1">
      <c r="A224" s="87">
        <f t="shared" si="41"/>
        <v>151</v>
      </c>
      <c r="B224" s="21"/>
      <c r="C224" s="28"/>
      <c r="D224" s="10">
        <f t="shared" si="40"/>
        <v>0</v>
      </c>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83"/>
    </row>
    <row r="225" spans="1:54" ht="12.75" hidden="1">
      <c r="A225" s="87">
        <f>A224+1</f>
        <v>152</v>
      </c>
      <c r="B225" s="21"/>
      <c r="C225" s="28"/>
      <c r="D225" s="10">
        <f>SUM(E225:BB225)</f>
        <v>0</v>
      </c>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83"/>
    </row>
    <row r="226" spans="1:54" ht="17.25" customHeight="1" hidden="1">
      <c r="A226" s="87">
        <f>A225+1</f>
        <v>153</v>
      </c>
      <c r="B226" s="21"/>
      <c r="C226" s="28"/>
      <c r="D226" s="10">
        <f>SUM(E226:BB226)</f>
        <v>0</v>
      </c>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83"/>
    </row>
    <row r="227" spans="1:54" ht="15.75" customHeight="1" hidden="1">
      <c r="A227" s="87">
        <f>A226+1</f>
        <v>154</v>
      </c>
      <c r="B227" s="21"/>
      <c r="C227" s="28"/>
      <c r="D227" s="10">
        <f t="shared" si="40"/>
        <v>0</v>
      </c>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83"/>
    </row>
    <row r="228" spans="1:54" s="30" customFormat="1" ht="27.75" customHeight="1">
      <c r="A228" s="177" t="s">
        <v>112</v>
      </c>
      <c r="B228" s="178"/>
      <c r="C228" s="179"/>
      <c r="D228" s="69">
        <f t="shared" si="40"/>
        <v>0</v>
      </c>
      <c r="E228" s="70">
        <f>SUM(E231:E288)</f>
        <v>0</v>
      </c>
      <c r="F228" s="70">
        <f aca="true" t="shared" si="42" ref="F228:AM228">SUM(F231:F288)</f>
        <v>0</v>
      </c>
      <c r="G228" s="70">
        <f t="shared" si="42"/>
        <v>0</v>
      </c>
      <c r="H228" s="70">
        <f t="shared" si="42"/>
        <v>0</v>
      </c>
      <c r="I228" s="70">
        <f t="shared" si="42"/>
        <v>0</v>
      </c>
      <c r="J228" s="70">
        <f t="shared" si="42"/>
        <v>0</v>
      </c>
      <c r="K228" s="70">
        <f t="shared" si="42"/>
        <v>0</v>
      </c>
      <c r="L228" s="70">
        <f t="shared" si="42"/>
        <v>0</v>
      </c>
      <c r="M228" s="70">
        <f t="shared" si="42"/>
        <v>0</v>
      </c>
      <c r="N228" s="70">
        <f t="shared" si="42"/>
        <v>0</v>
      </c>
      <c r="O228" s="70">
        <f t="shared" si="42"/>
        <v>0</v>
      </c>
      <c r="P228" s="70">
        <f t="shared" si="42"/>
        <v>0</v>
      </c>
      <c r="Q228" s="70">
        <f t="shared" si="42"/>
        <v>0</v>
      </c>
      <c r="R228" s="70">
        <f t="shared" si="42"/>
        <v>0</v>
      </c>
      <c r="S228" s="70">
        <f t="shared" si="42"/>
        <v>0</v>
      </c>
      <c r="T228" s="70">
        <f t="shared" si="42"/>
        <v>0</v>
      </c>
      <c r="U228" s="70">
        <f t="shared" si="42"/>
        <v>0</v>
      </c>
      <c r="V228" s="70">
        <f t="shared" si="42"/>
        <v>0</v>
      </c>
      <c r="W228" s="70">
        <f t="shared" si="42"/>
        <v>0</v>
      </c>
      <c r="X228" s="70">
        <f t="shared" si="42"/>
        <v>0</v>
      </c>
      <c r="Y228" s="70">
        <f t="shared" si="42"/>
        <v>0</v>
      </c>
      <c r="Z228" s="70">
        <f t="shared" si="42"/>
        <v>0</v>
      </c>
      <c r="AA228" s="70">
        <f t="shared" si="42"/>
        <v>0</v>
      </c>
      <c r="AB228" s="70">
        <f t="shared" si="42"/>
        <v>0</v>
      </c>
      <c r="AC228" s="70">
        <f t="shared" si="42"/>
        <v>0</v>
      </c>
      <c r="AD228" s="70">
        <f t="shared" si="42"/>
        <v>0</v>
      </c>
      <c r="AE228" s="70">
        <f t="shared" si="42"/>
        <v>0</v>
      </c>
      <c r="AF228" s="70">
        <f t="shared" si="42"/>
        <v>0</v>
      </c>
      <c r="AG228" s="70">
        <f t="shared" si="42"/>
        <v>0</v>
      </c>
      <c r="AH228" s="70">
        <f t="shared" si="42"/>
        <v>0</v>
      </c>
      <c r="AI228" s="70">
        <f t="shared" si="42"/>
        <v>0</v>
      </c>
      <c r="AJ228" s="70">
        <f t="shared" si="42"/>
        <v>0</v>
      </c>
      <c r="AK228" s="70">
        <f t="shared" si="42"/>
        <v>0</v>
      </c>
      <c r="AL228" s="70">
        <f t="shared" si="42"/>
        <v>0</v>
      </c>
      <c r="AM228" s="70">
        <f t="shared" si="42"/>
        <v>0</v>
      </c>
      <c r="AN228" s="70">
        <f aca="true" t="shared" si="43" ref="AN228:BB228">SUM(AN231:AN288)</f>
        <v>0</v>
      </c>
      <c r="AO228" s="70">
        <f t="shared" si="43"/>
        <v>0</v>
      </c>
      <c r="AP228" s="70">
        <f t="shared" si="43"/>
        <v>0</v>
      </c>
      <c r="AQ228" s="70">
        <f t="shared" si="43"/>
        <v>0</v>
      </c>
      <c r="AR228" s="70">
        <f t="shared" si="43"/>
        <v>0</v>
      </c>
      <c r="AS228" s="70">
        <f t="shared" si="43"/>
        <v>0</v>
      </c>
      <c r="AT228" s="70">
        <f t="shared" si="43"/>
        <v>0</v>
      </c>
      <c r="AU228" s="70">
        <f t="shared" si="43"/>
        <v>0</v>
      </c>
      <c r="AV228" s="70">
        <f t="shared" si="43"/>
        <v>0</v>
      </c>
      <c r="AW228" s="70">
        <f t="shared" si="43"/>
        <v>0</v>
      </c>
      <c r="AX228" s="70">
        <f t="shared" si="43"/>
        <v>0</v>
      </c>
      <c r="AY228" s="70">
        <f t="shared" si="43"/>
        <v>0</v>
      </c>
      <c r="AZ228" s="70">
        <f t="shared" si="43"/>
        <v>0</v>
      </c>
      <c r="BA228" s="70">
        <f t="shared" si="43"/>
        <v>0</v>
      </c>
      <c r="BB228" s="88">
        <f t="shared" si="43"/>
        <v>0</v>
      </c>
    </row>
    <row r="229" spans="1:54" s="30" customFormat="1" ht="12.75" customHeight="1">
      <c r="A229" s="187" t="s">
        <v>120</v>
      </c>
      <c r="B229" s="188"/>
      <c r="C229" s="71" t="s">
        <v>52</v>
      </c>
      <c r="D229" s="8">
        <f>(D228*100)/(1548*SUMIF($E$2:$BB$2,"&gt;0",$E$5:$BB$5))</f>
        <v>0</v>
      </c>
      <c r="E229" s="158">
        <f aca="true" t="shared" si="44" ref="E229:AJ229">(E228*100)/(E5*1548)</f>
        <v>0</v>
      </c>
      <c r="F229" s="158">
        <f t="shared" si="44"/>
        <v>0</v>
      </c>
      <c r="G229" s="158">
        <f t="shared" si="44"/>
        <v>0</v>
      </c>
      <c r="H229" s="158">
        <f t="shared" si="44"/>
        <v>0</v>
      </c>
      <c r="I229" s="158">
        <f t="shared" si="44"/>
        <v>0</v>
      </c>
      <c r="J229" s="158">
        <f t="shared" si="44"/>
        <v>0</v>
      </c>
      <c r="K229" s="158">
        <f t="shared" si="44"/>
        <v>0</v>
      </c>
      <c r="L229" s="158">
        <f t="shared" si="44"/>
        <v>0</v>
      </c>
      <c r="M229" s="158">
        <f t="shared" si="44"/>
        <v>0</v>
      </c>
      <c r="N229" s="158">
        <f t="shared" si="44"/>
        <v>0</v>
      </c>
      <c r="O229" s="158">
        <f t="shared" si="44"/>
        <v>0</v>
      </c>
      <c r="P229" s="158">
        <f t="shared" si="44"/>
        <v>0</v>
      </c>
      <c r="Q229" s="158">
        <f t="shared" si="44"/>
        <v>0</v>
      </c>
      <c r="R229" s="158">
        <f t="shared" si="44"/>
        <v>0</v>
      </c>
      <c r="S229" s="158">
        <f t="shared" si="44"/>
        <v>0</v>
      </c>
      <c r="T229" s="158">
        <f t="shared" si="44"/>
        <v>0</v>
      </c>
      <c r="U229" s="158">
        <f t="shared" si="44"/>
        <v>0</v>
      </c>
      <c r="V229" s="158">
        <f t="shared" si="44"/>
        <v>0</v>
      </c>
      <c r="W229" s="158">
        <f t="shared" si="44"/>
        <v>0</v>
      </c>
      <c r="X229" s="158">
        <f t="shared" si="44"/>
        <v>0</v>
      </c>
      <c r="Y229" s="158">
        <f t="shared" si="44"/>
        <v>0</v>
      </c>
      <c r="Z229" s="158">
        <f t="shared" si="44"/>
        <v>0</v>
      </c>
      <c r="AA229" s="158">
        <f t="shared" si="44"/>
        <v>0</v>
      </c>
      <c r="AB229" s="158">
        <f t="shared" si="44"/>
        <v>0</v>
      </c>
      <c r="AC229" s="158">
        <f t="shared" si="44"/>
        <v>0</v>
      </c>
      <c r="AD229" s="158">
        <f t="shared" si="44"/>
        <v>0</v>
      </c>
      <c r="AE229" s="158">
        <f t="shared" si="44"/>
        <v>0</v>
      </c>
      <c r="AF229" s="158">
        <f t="shared" si="44"/>
        <v>0</v>
      </c>
      <c r="AG229" s="158">
        <f t="shared" si="44"/>
        <v>0</v>
      </c>
      <c r="AH229" s="158">
        <f t="shared" si="44"/>
        <v>0</v>
      </c>
      <c r="AI229" s="158">
        <f t="shared" si="44"/>
        <v>0</v>
      </c>
      <c r="AJ229" s="158">
        <f t="shared" si="44"/>
        <v>0</v>
      </c>
      <c r="AK229" s="158">
        <f aca="true" t="shared" si="45" ref="AK229:BB229">(AK228*100)/(AK5*1548)</f>
        <v>0</v>
      </c>
      <c r="AL229" s="158">
        <f t="shared" si="45"/>
        <v>0</v>
      </c>
      <c r="AM229" s="158">
        <f t="shared" si="45"/>
        <v>0</v>
      </c>
      <c r="AN229" s="158">
        <f t="shared" si="45"/>
        <v>0</v>
      </c>
      <c r="AO229" s="158">
        <f t="shared" si="45"/>
        <v>0</v>
      </c>
      <c r="AP229" s="158">
        <f t="shared" si="45"/>
        <v>0</v>
      </c>
      <c r="AQ229" s="158">
        <f t="shared" si="45"/>
        <v>0</v>
      </c>
      <c r="AR229" s="158">
        <f t="shared" si="45"/>
        <v>0</v>
      </c>
      <c r="AS229" s="158">
        <f t="shared" si="45"/>
        <v>0</v>
      </c>
      <c r="AT229" s="158">
        <f t="shared" si="45"/>
        <v>0</v>
      </c>
      <c r="AU229" s="158">
        <f t="shared" si="45"/>
        <v>0</v>
      </c>
      <c r="AV229" s="158">
        <f t="shared" si="45"/>
        <v>0</v>
      </c>
      <c r="AW229" s="158">
        <f t="shared" si="45"/>
        <v>0</v>
      </c>
      <c r="AX229" s="158">
        <f t="shared" si="45"/>
        <v>0</v>
      </c>
      <c r="AY229" s="158">
        <f t="shared" si="45"/>
        <v>0</v>
      </c>
      <c r="AZ229" s="158">
        <f t="shared" si="45"/>
        <v>0</v>
      </c>
      <c r="BA229" s="158">
        <f t="shared" si="45"/>
        <v>0</v>
      </c>
      <c r="BB229" s="154">
        <f t="shared" si="45"/>
        <v>0</v>
      </c>
    </row>
    <row r="230" spans="1:54" s="30" customFormat="1" ht="12.75">
      <c r="A230" s="189"/>
      <c r="B230" s="190"/>
      <c r="C230" s="72" t="s">
        <v>53</v>
      </c>
      <c r="D230" s="8">
        <f>((D228-SUMIF($E$4:$BB$4,"=0",E228:BB228))*100)/(((SUMIF($E$2:$BB$2,"&gt;0",$E$5:$BB$5)-SUMIF($E$4:$BB$4,"=0",$E$5:$BB$5)))*1548)</f>
        <v>0</v>
      </c>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5"/>
    </row>
    <row r="231" spans="1:54" ht="93" customHeight="1" outlineLevel="1">
      <c r="A231" s="89">
        <f>A221+1</f>
        <v>149</v>
      </c>
      <c r="B231" s="73" t="s">
        <v>377</v>
      </c>
      <c r="C231" s="73" t="s">
        <v>403</v>
      </c>
      <c r="D231" s="69">
        <f aca="true" t="shared" si="46" ref="D231:D289">SUM(E231:BB231)</f>
        <v>0</v>
      </c>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83"/>
    </row>
    <row r="232" spans="1:54" ht="93" customHeight="1" outlineLevel="1">
      <c r="A232" s="89">
        <f>A231+1</f>
        <v>150</v>
      </c>
      <c r="B232" s="73" t="s">
        <v>404</v>
      </c>
      <c r="C232" s="73" t="s">
        <v>405</v>
      </c>
      <c r="D232" s="69">
        <f t="shared" si="46"/>
        <v>0</v>
      </c>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83"/>
    </row>
    <row r="233" spans="1:54" ht="105.75" customHeight="1" outlineLevel="1">
      <c r="A233" s="89">
        <f>A232+1</f>
        <v>151</v>
      </c>
      <c r="B233" s="73" t="s">
        <v>406</v>
      </c>
      <c r="C233" s="120" t="s">
        <v>407</v>
      </c>
      <c r="D233" s="69">
        <f t="shared" si="46"/>
        <v>0</v>
      </c>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83"/>
    </row>
    <row r="234" spans="1:54" ht="138.75" customHeight="1" outlineLevel="1">
      <c r="A234" s="89">
        <f>A233+1</f>
        <v>152</v>
      </c>
      <c r="B234" s="73" t="s">
        <v>315</v>
      </c>
      <c r="C234" s="73" t="s">
        <v>408</v>
      </c>
      <c r="D234" s="69">
        <f t="shared" si="46"/>
        <v>0</v>
      </c>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83"/>
    </row>
    <row r="235" spans="1:54" ht="226.5" customHeight="1" outlineLevel="1">
      <c r="A235" s="183">
        <f aca="true" t="shared" si="47" ref="A235:A288">A234+1</f>
        <v>153</v>
      </c>
      <c r="B235" s="115" t="s">
        <v>409</v>
      </c>
      <c r="C235" s="139" t="s">
        <v>410</v>
      </c>
      <c r="D235" s="69">
        <f t="shared" si="46"/>
        <v>0</v>
      </c>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83"/>
    </row>
    <row r="236" spans="1:54" ht="180.75" customHeight="1" outlineLevel="1">
      <c r="A236" s="184"/>
      <c r="B236" s="115" t="s">
        <v>317</v>
      </c>
      <c r="C236" s="115" t="s">
        <v>316</v>
      </c>
      <c r="D236" s="69">
        <f t="shared" si="46"/>
        <v>0</v>
      </c>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83"/>
    </row>
    <row r="237" spans="1:54" ht="209.25" customHeight="1" outlineLevel="1">
      <c r="A237" s="89">
        <f>A235+1</f>
        <v>154</v>
      </c>
      <c r="B237" s="73" t="s">
        <v>411</v>
      </c>
      <c r="C237" s="115" t="s">
        <v>412</v>
      </c>
      <c r="D237" s="69">
        <f t="shared" si="46"/>
        <v>0</v>
      </c>
      <c r="E237" s="4"/>
      <c r="F237" s="119"/>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83"/>
    </row>
    <row r="238" spans="1:54" ht="246" customHeight="1" outlineLevel="1">
      <c r="A238" s="89">
        <f t="shared" si="47"/>
        <v>155</v>
      </c>
      <c r="B238" s="115" t="s">
        <v>318</v>
      </c>
      <c r="C238" s="115" t="s">
        <v>413</v>
      </c>
      <c r="D238" s="69">
        <f t="shared" si="46"/>
        <v>0</v>
      </c>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83"/>
    </row>
    <row r="239" spans="1:54" ht="47.25" customHeight="1" outlineLevel="1">
      <c r="A239" s="89">
        <f t="shared" si="47"/>
        <v>156</v>
      </c>
      <c r="B239" s="115" t="s">
        <v>319</v>
      </c>
      <c r="C239" s="73" t="s">
        <v>414</v>
      </c>
      <c r="D239" s="69">
        <f t="shared" si="46"/>
        <v>0</v>
      </c>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83"/>
    </row>
    <row r="240" spans="1:54" ht="71.25" customHeight="1" outlineLevel="1">
      <c r="A240" s="89">
        <f t="shared" si="47"/>
        <v>157</v>
      </c>
      <c r="B240" s="115" t="s">
        <v>320</v>
      </c>
      <c r="C240" s="115" t="s">
        <v>321</v>
      </c>
      <c r="D240" s="69">
        <f t="shared" si="46"/>
        <v>0</v>
      </c>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83"/>
    </row>
    <row r="241" spans="1:54" ht="35.25" customHeight="1" outlineLevel="1">
      <c r="A241" s="89">
        <f t="shared" si="47"/>
        <v>158</v>
      </c>
      <c r="B241" s="115" t="s">
        <v>322</v>
      </c>
      <c r="C241" s="115" t="s">
        <v>323</v>
      </c>
      <c r="D241" s="69">
        <f t="shared" si="46"/>
        <v>0</v>
      </c>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83"/>
    </row>
    <row r="242" spans="1:54" ht="83.25" customHeight="1" outlineLevel="1">
      <c r="A242" s="89">
        <f t="shared" si="47"/>
        <v>159</v>
      </c>
      <c r="B242" s="115" t="s">
        <v>324</v>
      </c>
      <c r="C242" s="115" t="s">
        <v>325</v>
      </c>
      <c r="D242" s="69">
        <f t="shared" si="46"/>
        <v>0</v>
      </c>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83"/>
    </row>
    <row r="243" spans="1:54" ht="158.25" customHeight="1" outlineLevel="1">
      <c r="A243" s="89">
        <f t="shared" si="47"/>
        <v>160</v>
      </c>
      <c r="B243" s="115" t="s">
        <v>326</v>
      </c>
      <c r="C243" s="139" t="s">
        <v>415</v>
      </c>
      <c r="D243" s="69">
        <f t="shared" si="46"/>
        <v>0</v>
      </c>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83"/>
    </row>
    <row r="244" spans="1:54" ht="49.5" customHeight="1" outlineLevel="1">
      <c r="A244" s="89">
        <f t="shared" si="47"/>
        <v>161</v>
      </c>
      <c r="B244" s="115" t="s">
        <v>327</v>
      </c>
      <c r="C244" s="115" t="s">
        <v>328</v>
      </c>
      <c r="D244" s="69">
        <f t="shared" si="46"/>
        <v>0</v>
      </c>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83"/>
    </row>
    <row r="245" spans="1:54" ht="47.25" customHeight="1" outlineLevel="1">
      <c r="A245" s="89">
        <f t="shared" si="47"/>
        <v>162</v>
      </c>
      <c r="B245" s="73" t="s">
        <v>329</v>
      </c>
      <c r="C245" s="73" t="s">
        <v>113</v>
      </c>
      <c r="D245" s="69">
        <f t="shared" si="46"/>
        <v>0</v>
      </c>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83"/>
    </row>
    <row r="246" spans="1:54" ht="134.25" customHeight="1" outlineLevel="1">
      <c r="A246" s="89">
        <f t="shared" si="47"/>
        <v>163</v>
      </c>
      <c r="B246" s="115" t="s">
        <v>330</v>
      </c>
      <c r="C246" s="115" t="s">
        <v>331</v>
      </c>
      <c r="D246" s="69">
        <f t="shared" si="46"/>
        <v>0</v>
      </c>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83"/>
    </row>
    <row r="247" spans="1:54" ht="129.75" customHeight="1" outlineLevel="1">
      <c r="A247" s="89">
        <f>A246+1</f>
        <v>164</v>
      </c>
      <c r="B247" s="73" t="s">
        <v>416</v>
      </c>
      <c r="C247" s="73" t="s">
        <v>332</v>
      </c>
      <c r="D247" s="69">
        <f>SUM(E247:BB247)</f>
        <v>0</v>
      </c>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83"/>
    </row>
    <row r="248" spans="1:54" ht="360.75" customHeight="1" outlineLevel="1">
      <c r="A248" s="89">
        <f>A247+1</f>
        <v>165</v>
      </c>
      <c r="B248" s="115" t="s">
        <v>333</v>
      </c>
      <c r="C248" s="73" t="s">
        <v>334</v>
      </c>
      <c r="D248" s="69">
        <f>SUM(E248:BB248)</f>
        <v>0</v>
      </c>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83"/>
    </row>
    <row r="249" spans="1:54" ht="145.5" customHeight="1" outlineLevel="1">
      <c r="A249" s="89">
        <f>A248+1</f>
        <v>166</v>
      </c>
      <c r="B249" s="115" t="s">
        <v>335</v>
      </c>
      <c r="C249" s="115" t="s">
        <v>417</v>
      </c>
      <c r="D249" s="69">
        <f t="shared" si="46"/>
        <v>0</v>
      </c>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83"/>
    </row>
    <row r="250" spans="1:54" ht="45" outlineLevel="1">
      <c r="A250" s="89">
        <f t="shared" si="47"/>
        <v>167</v>
      </c>
      <c r="B250" s="73" t="s">
        <v>336</v>
      </c>
      <c r="C250" s="73" t="s">
        <v>337</v>
      </c>
      <c r="D250" s="69">
        <f t="shared" si="46"/>
        <v>0</v>
      </c>
      <c r="E250" s="4"/>
      <c r="F250" s="4"/>
      <c r="G250" s="4"/>
      <c r="H250" s="4"/>
      <c r="I250" s="118"/>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83"/>
    </row>
    <row r="251" spans="1:54" ht="93.75" customHeight="1" outlineLevel="1">
      <c r="A251" s="89">
        <f t="shared" si="47"/>
        <v>168</v>
      </c>
      <c r="B251" s="73" t="s">
        <v>368</v>
      </c>
      <c r="C251" s="115" t="s">
        <v>418</v>
      </c>
      <c r="D251" s="69">
        <f t="shared" si="46"/>
        <v>0</v>
      </c>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83"/>
    </row>
    <row r="252" spans="1:54" ht="58.5" customHeight="1" outlineLevel="1">
      <c r="A252" s="89">
        <f t="shared" si="47"/>
        <v>169</v>
      </c>
      <c r="B252" s="115" t="s">
        <v>338</v>
      </c>
      <c r="C252" s="115" t="s">
        <v>419</v>
      </c>
      <c r="D252" s="69">
        <f t="shared" si="46"/>
        <v>0</v>
      </c>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83"/>
    </row>
    <row r="253" spans="1:54" ht="285.75" customHeight="1" outlineLevel="1">
      <c r="A253" s="89">
        <f t="shared" si="47"/>
        <v>170</v>
      </c>
      <c r="B253" s="115" t="s">
        <v>339</v>
      </c>
      <c r="C253" s="115" t="s">
        <v>420</v>
      </c>
      <c r="D253" s="69">
        <f t="shared" si="46"/>
        <v>0</v>
      </c>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83"/>
    </row>
    <row r="254" spans="1:54" ht="48" customHeight="1" outlineLevel="1">
      <c r="A254" s="89">
        <f t="shared" si="47"/>
        <v>171</v>
      </c>
      <c r="B254" s="73" t="s">
        <v>340</v>
      </c>
      <c r="C254" s="73" t="s">
        <v>341</v>
      </c>
      <c r="D254" s="69">
        <f t="shared" si="46"/>
        <v>0</v>
      </c>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83"/>
    </row>
    <row r="255" spans="1:54" ht="113.25" customHeight="1" outlineLevel="1">
      <c r="A255" s="89">
        <f t="shared" si="47"/>
        <v>172</v>
      </c>
      <c r="B255" s="115" t="s">
        <v>342</v>
      </c>
      <c r="C255" s="73" t="s">
        <v>421</v>
      </c>
      <c r="D255" s="69">
        <f t="shared" si="46"/>
        <v>0</v>
      </c>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83"/>
    </row>
    <row r="256" spans="1:54" ht="127.5" customHeight="1" outlineLevel="1">
      <c r="A256" s="89">
        <f t="shared" si="47"/>
        <v>173</v>
      </c>
      <c r="B256" s="115" t="s">
        <v>343</v>
      </c>
      <c r="C256" s="115" t="s">
        <v>344</v>
      </c>
      <c r="D256" s="69">
        <f t="shared" si="46"/>
        <v>0</v>
      </c>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83"/>
    </row>
    <row r="257" spans="1:54" ht="215.25" customHeight="1" outlineLevel="1">
      <c r="A257" s="89">
        <f t="shared" si="47"/>
        <v>174</v>
      </c>
      <c r="B257" s="115" t="s">
        <v>345</v>
      </c>
      <c r="C257" s="139" t="s">
        <v>422</v>
      </c>
      <c r="D257" s="69">
        <f t="shared" si="46"/>
        <v>0</v>
      </c>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83"/>
    </row>
    <row r="258" spans="1:54" ht="234.75" customHeight="1" outlineLevel="1">
      <c r="A258" s="89">
        <f t="shared" si="47"/>
        <v>175</v>
      </c>
      <c r="B258" s="115" t="s">
        <v>423</v>
      </c>
      <c r="C258" s="139" t="s">
        <v>424</v>
      </c>
      <c r="D258" s="69">
        <f t="shared" si="46"/>
        <v>0</v>
      </c>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83"/>
    </row>
    <row r="259" spans="1:54" ht="82.5" customHeight="1" outlineLevel="1">
      <c r="A259" s="89">
        <f t="shared" si="47"/>
        <v>176</v>
      </c>
      <c r="B259" s="73" t="s">
        <v>425</v>
      </c>
      <c r="C259" s="138" t="s">
        <v>426</v>
      </c>
      <c r="D259" s="69">
        <f t="shared" si="46"/>
        <v>0</v>
      </c>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83"/>
    </row>
    <row r="260" spans="1:54" ht="45" customHeight="1" outlineLevel="1">
      <c r="A260" s="89">
        <f t="shared" si="47"/>
        <v>177</v>
      </c>
      <c r="B260" s="115" t="s">
        <v>346</v>
      </c>
      <c r="C260" s="140" t="s">
        <v>347</v>
      </c>
      <c r="D260" s="69">
        <f t="shared" si="46"/>
        <v>0</v>
      </c>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83"/>
    </row>
    <row r="261" spans="1:54" ht="26.25" customHeight="1" outlineLevel="1">
      <c r="A261" s="89">
        <f t="shared" si="47"/>
        <v>178</v>
      </c>
      <c r="B261" s="73" t="s">
        <v>76</v>
      </c>
      <c r="C261" s="73" t="s">
        <v>348</v>
      </c>
      <c r="D261" s="69">
        <f t="shared" si="46"/>
        <v>0</v>
      </c>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83"/>
    </row>
    <row r="262" spans="1:54" ht="68.25" customHeight="1" outlineLevel="1">
      <c r="A262" s="89">
        <f t="shared" si="47"/>
        <v>179</v>
      </c>
      <c r="B262" s="115" t="s">
        <v>349</v>
      </c>
      <c r="C262" s="115" t="s">
        <v>427</v>
      </c>
      <c r="D262" s="69">
        <f t="shared" si="46"/>
        <v>0</v>
      </c>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83"/>
    </row>
    <row r="263" spans="1:54" ht="68.25" customHeight="1" outlineLevel="1">
      <c r="A263" s="89">
        <f t="shared" si="47"/>
        <v>180</v>
      </c>
      <c r="B263" s="73" t="s">
        <v>350</v>
      </c>
      <c r="C263" s="73" t="s">
        <v>428</v>
      </c>
      <c r="D263" s="69">
        <f t="shared" si="46"/>
        <v>0</v>
      </c>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83"/>
    </row>
    <row r="264" spans="1:54" ht="45.75" customHeight="1" outlineLevel="1">
      <c r="A264" s="89">
        <f t="shared" si="47"/>
        <v>181</v>
      </c>
      <c r="B264" s="115" t="s">
        <v>114</v>
      </c>
      <c r="C264" s="115" t="s">
        <v>351</v>
      </c>
      <c r="D264" s="69">
        <f t="shared" si="46"/>
        <v>0</v>
      </c>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83"/>
    </row>
    <row r="265" spans="1:54" ht="215.25" customHeight="1" outlineLevel="1">
      <c r="A265" s="89">
        <f t="shared" si="47"/>
        <v>182</v>
      </c>
      <c r="B265" s="115" t="s">
        <v>430</v>
      </c>
      <c r="C265" s="115" t="s">
        <v>429</v>
      </c>
      <c r="D265" s="69">
        <f t="shared" si="46"/>
        <v>0</v>
      </c>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83"/>
    </row>
    <row r="266" spans="1:54" ht="29.25" customHeight="1" outlineLevel="1">
      <c r="A266" s="89">
        <f t="shared" si="47"/>
        <v>183</v>
      </c>
      <c r="B266" s="73" t="s">
        <v>352</v>
      </c>
      <c r="C266" s="73" t="s">
        <v>353</v>
      </c>
      <c r="D266" s="69">
        <f t="shared" si="46"/>
        <v>0</v>
      </c>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83"/>
    </row>
    <row r="267" spans="1:54" ht="56.25" outlineLevel="1">
      <c r="A267" s="89">
        <f t="shared" si="47"/>
        <v>184</v>
      </c>
      <c r="B267" s="73" t="s">
        <v>354</v>
      </c>
      <c r="C267" s="73" t="s">
        <v>353</v>
      </c>
      <c r="D267" s="69">
        <f t="shared" si="46"/>
        <v>0</v>
      </c>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83"/>
    </row>
    <row r="268" spans="1:54" ht="92.25" customHeight="1" outlineLevel="1">
      <c r="A268" s="89">
        <f t="shared" si="47"/>
        <v>185</v>
      </c>
      <c r="B268" s="115" t="s">
        <v>355</v>
      </c>
      <c r="C268" s="115" t="s">
        <v>431</v>
      </c>
      <c r="D268" s="69">
        <f t="shared" si="46"/>
        <v>0</v>
      </c>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83"/>
    </row>
    <row r="269" spans="1:54" ht="89.25" customHeight="1" outlineLevel="1">
      <c r="A269" s="89">
        <f t="shared" si="47"/>
        <v>186</v>
      </c>
      <c r="B269" s="115" t="s">
        <v>77</v>
      </c>
      <c r="C269" s="115" t="s">
        <v>432</v>
      </c>
      <c r="D269" s="69">
        <f t="shared" si="46"/>
        <v>0</v>
      </c>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83"/>
    </row>
    <row r="270" spans="1:54" ht="33.75" outlineLevel="1">
      <c r="A270" s="89">
        <f t="shared" si="47"/>
        <v>187</v>
      </c>
      <c r="B270" s="73" t="s">
        <v>115</v>
      </c>
      <c r="C270" s="73" t="s">
        <v>356</v>
      </c>
      <c r="D270" s="69">
        <f t="shared" si="46"/>
        <v>0</v>
      </c>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83"/>
    </row>
    <row r="271" spans="1:54" ht="49.5" customHeight="1" outlineLevel="1">
      <c r="A271" s="89">
        <f t="shared" si="47"/>
        <v>188</v>
      </c>
      <c r="B271" s="115" t="s">
        <v>357</v>
      </c>
      <c r="C271" s="115" t="s">
        <v>358</v>
      </c>
      <c r="D271" s="69">
        <f t="shared" si="46"/>
        <v>0</v>
      </c>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83"/>
    </row>
    <row r="272" spans="1:54" ht="35.25" customHeight="1" outlineLevel="1">
      <c r="A272" s="89">
        <f t="shared" si="47"/>
        <v>189</v>
      </c>
      <c r="B272" s="115" t="s">
        <v>116</v>
      </c>
      <c r="C272" s="115" t="s">
        <v>117</v>
      </c>
      <c r="D272" s="69"/>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83"/>
    </row>
    <row r="273" spans="1:54" ht="316.5" customHeight="1" outlineLevel="1">
      <c r="A273" s="89">
        <f t="shared" si="47"/>
        <v>190</v>
      </c>
      <c r="B273" s="115" t="s">
        <v>359</v>
      </c>
      <c r="C273" s="115" t="s">
        <v>360</v>
      </c>
      <c r="D273" s="69">
        <f t="shared" si="46"/>
        <v>0</v>
      </c>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83"/>
    </row>
    <row r="274" spans="1:54" ht="69" customHeight="1" outlineLevel="1">
      <c r="A274" s="89">
        <f t="shared" si="47"/>
        <v>191</v>
      </c>
      <c r="B274" s="115" t="s">
        <v>361</v>
      </c>
      <c r="C274" s="115" t="s">
        <v>362</v>
      </c>
      <c r="D274" s="69">
        <f t="shared" si="46"/>
        <v>0</v>
      </c>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83"/>
    </row>
    <row r="275" spans="1:54" ht="48" customHeight="1" outlineLevel="1">
      <c r="A275" s="89">
        <f t="shared" si="47"/>
        <v>192</v>
      </c>
      <c r="B275" s="73" t="s">
        <v>363</v>
      </c>
      <c r="C275" s="73" t="s">
        <v>364</v>
      </c>
      <c r="D275" s="69">
        <f t="shared" si="46"/>
        <v>0</v>
      </c>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83"/>
    </row>
    <row r="276" spans="1:54" ht="12.75" hidden="1">
      <c r="A276" s="89">
        <f t="shared" si="47"/>
        <v>193</v>
      </c>
      <c r="B276" s="73"/>
      <c r="C276" s="73"/>
      <c r="D276" s="69">
        <f t="shared" si="46"/>
        <v>0</v>
      </c>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83"/>
    </row>
    <row r="277" spans="1:54" ht="14.25" customHeight="1" hidden="1">
      <c r="A277" s="89">
        <f t="shared" si="47"/>
        <v>194</v>
      </c>
      <c r="B277" s="73"/>
      <c r="C277" s="73"/>
      <c r="D277" s="69">
        <f t="shared" si="46"/>
        <v>0</v>
      </c>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83"/>
    </row>
    <row r="278" spans="1:54" ht="14.25" customHeight="1" hidden="1">
      <c r="A278" s="89">
        <f t="shared" si="47"/>
        <v>195</v>
      </c>
      <c r="B278" s="73"/>
      <c r="C278" s="73"/>
      <c r="D278" s="69">
        <f t="shared" si="46"/>
        <v>0</v>
      </c>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83"/>
    </row>
    <row r="279" spans="1:54" ht="15.75" customHeight="1" hidden="1">
      <c r="A279" s="89">
        <f t="shared" si="47"/>
        <v>196</v>
      </c>
      <c r="B279" s="73"/>
      <c r="C279" s="73"/>
      <c r="D279" s="69"/>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83"/>
    </row>
    <row r="280" spans="1:54" ht="13.5" customHeight="1" hidden="1">
      <c r="A280" s="89">
        <f t="shared" si="47"/>
        <v>197</v>
      </c>
      <c r="B280" s="73"/>
      <c r="C280" s="73"/>
      <c r="D280" s="69">
        <f t="shared" si="46"/>
        <v>0</v>
      </c>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83"/>
    </row>
    <row r="281" spans="1:54" ht="15" customHeight="1" hidden="1">
      <c r="A281" s="89">
        <f t="shared" si="47"/>
        <v>198</v>
      </c>
      <c r="B281" s="73"/>
      <c r="C281" s="73"/>
      <c r="D281" s="69">
        <f t="shared" si="46"/>
        <v>0</v>
      </c>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83"/>
    </row>
    <row r="282" spans="1:54" ht="12.75" hidden="1">
      <c r="A282" s="89">
        <f t="shared" si="47"/>
        <v>199</v>
      </c>
      <c r="B282" s="73"/>
      <c r="C282" s="73"/>
      <c r="D282" s="69">
        <f t="shared" si="46"/>
        <v>0</v>
      </c>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83"/>
    </row>
    <row r="283" spans="1:54" ht="12.75" hidden="1">
      <c r="A283" s="89">
        <f t="shared" si="47"/>
        <v>200</v>
      </c>
      <c r="B283" s="73"/>
      <c r="C283" s="73"/>
      <c r="D283" s="69">
        <f>SUM(E283:BB283)</f>
        <v>0</v>
      </c>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83"/>
    </row>
    <row r="284" spans="1:54" ht="15" customHeight="1" hidden="1">
      <c r="A284" s="89">
        <f t="shared" si="47"/>
        <v>201</v>
      </c>
      <c r="B284" s="73"/>
      <c r="C284" s="73"/>
      <c r="D284" s="69">
        <f>SUM(E284:BB284)</f>
        <v>0</v>
      </c>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83"/>
    </row>
    <row r="285" spans="1:54" ht="12.75" hidden="1">
      <c r="A285" s="89">
        <f t="shared" si="47"/>
        <v>202</v>
      </c>
      <c r="B285" s="73"/>
      <c r="C285" s="73"/>
      <c r="D285" s="69">
        <f>SUM(E285:BB285)</f>
        <v>0</v>
      </c>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83"/>
    </row>
    <row r="286" spans="1:54" ht="12.75" hidden="1">
      <c r="A286" s="89">
        <f t="shared" si="47"/>
        <v>203</v>
      </c>
      <c r="B286" s="73"/>
      <c r="C286" s="73"/>
      <c r="D286" s="69">
        <f>SUM(E286:BB286)</f>
        <v>0</v>
      </c>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83"/>
    </row>
    <row r="287" spans="1:54" ht="13.5" customHeight="1" hidden="1">
      <c r="A287" s="89">
        <f t="shared" si="47"/>
        <v>204</v>
      </c>
      <c r="B287" s="73"/>
      <c r="C287" s="73"/>
      <c r="D287" s="69">
        <f>SUM(E287:BB287)</f>
        <v>0</v>
      </c>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83"/>
    </row>
    <row r="288" spans="1:54" ht="96.75" customHeight="1" hidden="1">
      <c r="A288" s="89">
        <f t="shared" si="47"/>
        <v>205</v>
      </c>
      <c r="B288" s="73"/>
      <c r="C288" s="73"/>
      <c r="D288" s="69">
        <f t="shared" si="46"/>
        <v>0</v>
      </c>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83"/>
    </row>
    <row r="289" spans="1:54" s="30" customFormat="1" ht="14.25" customHeight="1">
      <c r="A289" s="180" t="s">
        <v>75</v>
      </c>
      <c r="B289" s="181"/>
      <c r="C289" s="182"/>
      <c r="D289" s="13">
        <f t="shared" si="46"/>
        <v>0</v>
      </c>
      <c r="E289" s="14">
        <f aca="true" t="shared" si="48" ref="E289:AM289">SUM(E292:E301)</f>
        <v>0</v>
      </c>
      <c r="F289" s="14">
        <f t="shared" si="48"/>
        <v>0</v>
      </c>
      <c r="G289" s="14">
        <f t="shared" si="48"/>
        <v>0</v>
      </c>
      <c r="H289" s="14">
        <f t="shared" si="48"/>
        <v>0</v>
      </c>
      <c r="I289" s="14">
        <f t="shared" si="48"/>
        <v>0</v>
      </c>
      <c r="J289" s="14">
        <f t="shared" si="48"/>
        <v>0</v>
      </c>
      <c r="K289" s="14">
        <f t="shared" si="48"/>
        <v>0</v>
      </c>
      <c r="L289" s="14">
        <f t="shared" si="48"/>
        <v>0</v>
      </c>
      <c r="M289" s="14">
        <f t="shared" si="48"/>
        <v>0</v>
      </c>
      <c r="N289" s="14">
        <f t="shared" si="48"/>
        <v>0</v>
      </c>
      <c r="O289" s="14">
        <f t="shared" si="48"/>
        <v>0</v>
      </c>
      <c r="P289" s="14">
        <f t="shared" si="48"/>
        <v>0</v>
      </c>
      <c r="Q289" s="14">
        <f t="shared" si="48"/>
        <v>0</v>
      </c>
      <c r="R289" s="14">
        <f t="shared" si="48"/>
        <v>0</v>
      </c>
      <c r="S289" s="14">
        <f t="shared" si="48"/>
        <v>0</v>
      </c>
      <c r="T289" s="14">
        <f t="shared" si="48"/>
        <v>0</v>
      </c>
      <c r="U289" s="14">
        <f t="shared" si="48"/>
        <v>0</v>
      </c>
      <c r="V289" s="14">
        <f t="shared" si="48"/>
        <v>0</v>
      </c>
      <c r="W289" s="14">
        <f t="shared" si="48"/>
        <v>0</v>
      </c>
      <c r="X289" s="14">
        <f t="shared" si="48"/>
        <v>0</v>
      </c>
      <c r="Y289" s="14">
        <f t="shared" si="48"/>
        <v>0</v>
      </c>
      <c r="Z289" s="14">
        <f t="shared" si="48"/>
        <v>0</v>
      </c>
      <c r="AA289" s="14">
        <f t="shared" si="48"/>
        <v>0</v>
      </c>
      <c r="AB289" s="14">
        <f t="shared" si="48"/>
        <v>0</v>
      </c>
      <c r="AC289" s="14">
        <f t="shared" si="48"/>
        <v>0</v>
      </c>
      <c r="AD289" s="14">
        <f t="shared" si="48"/>
        <v>0</v>
      </c>
      <c r="AE289" s="14">
        <f t="shared" si="48"/>
        <v>0</v>
      </c>
      <c r="AF289" s="14">
        <f t="shared" si="48"/>
        <v>0</v>
      </c>
      <c r="AG289" s="14">
        <f t="shared" si="48"/>
        <v>0</v>
      </c>
      <c r="AH289" s="14">
        <f t="shared" si="48"/>
        <v>0</v>
      </c>
      <c r="AI289" s="14">
        <f t="shared" si="48"/>
        <v>0</v>
      </c>
      <c r="AJ289" s="14">
        <f t="shared" si="48"/>
        <v>0</v>
      </c>
      <c r="AK289" s="14">
        <f t="shared" si="48"/>
        <v>0</v>
      </c>
      <c r="AL289" s="14">
        <f t="shared" si="48"/>
        <v>0</v>
      </c>
      <c r="AM289" s="14">
        <f t="shared" si="48"/>
        <v>0</v>
      </c>
      <c r="AN289" s="14">
        <f aca="true" t="shared" si="49" ref="AN289:BB289">SUM(AN292:AN301)</f>
        <v>0</v>
      </c>
      <c r="AO289" s="14">
        <f t="shared" si="49"/>
        <v>0</v>
      </c>
      <c r="AP289" s="14">
        <f t="shared" si="49"/>
        <v>0</v>
      </c>
      <c r="AQ289" s="14">
        <f t="shared" si="49"/>
        <v>0</v>
      </c>
      <c r="AR289" s="14">
        <f t="shared" si="49"/>
        <v>0</v>
      </c>
      <c r="AS289" s="14">
        <f t="shared" si="49"/>
        <v>0</v>
      </c>
      <c r="AT289" s="14">
        <f t="shared" si="49"/>
        <v>0</v>
      </c>
      <c r="AU289" s="14">
        <f t="shared" si="49"/>
        <v>0</v>
      </c>
      <c r="AV289" s="14">
        <f t="shared" si="49"/>
        <v>0</v>
      </c>
      <c r="AW289" s="14">
        <f t="shared" si="49"/>
        <v>0</v>
      </c>
      <c r="AX289" s="14">
        <f t="shared" si="49"/>
        <v>0</v>
      </c>
      <c r="AY289" s="14">
        <f t="shared" si="49"/>
        <v>0</v>
      </c>
      <c r="AZ289" s="14">
        <f t="shared" si="49"/>
        <v>0</v>
      </c>
      <c r="BA289" s="14">
        <f t="shared" si="49"/>
        <v>0</v>
      </c>
      <c r="BB289" s="84">
        <f t="shared" si="49"/>
        <v>0</v>
      </c>
    </row>
    <row r="290" spans="1:54" s="30" customFormat="1" ht="12.75" customHeight="1">
      <c r="A290" s="194" t="s">
        <v>121</v>
      </c>
      <c r="B290" s="195"/>
      <c r="C290" s="23" t="s">
        <v>52</v>
      </c>
      <c r="D290" s="15">
        <f>(D289*100)/(SUMIF($E$2:$BB$2,"&gt;0",$E$5:$BB$5))</f>
        <v>0</v>
      </c>
      <c r="E290" s="156">
        <f>(E289*100)/E$5</f>
        <v>0</v>
      </c>
      <c r="F290" s="156">
        <f aca="true" t="shared" si="50" ref="F290:AK290">(F289*100)/F5</f>
        <v>0</v>
      </c>
      <c r="G290" s="156">
        <f t="shared" si="50"/>
        <v>0</v>
      </c>
      <c r="H290" s="156">
        <f t="shared" si="50"/>
        <v>0</v>
      </c>
      <c r="I290" s="156">
        <f t="shared" si="50"/>
        <v>0</v>
      </c>
      <c r="J290" s="156">
        <f t="shared" si="50"/>
        <v>0</v>
      </c>
      <c r="K290" s="156">
        <f t="shared" si="50"/>
        <v>0</v>
      </c>
      <c r="L290" s="156">
        <f t="shared" si="50"/>
        <v>0</v>
      </c>
      <c r="M290" s="156">
        <f t="shared" si="50"/>
        <v>0</v>
      </c>
      <c r="N290" s="156">
        <f t="shared" si="50"/>
        <v>0</v>
      </c>
      <c r="O290" s="156">
        <f t="shared" si="50"/>
        <v>0</v>
      </c>
      <c r="P290" s="156">
        <f t="shared" si="50"/>
        <v>0</v>
      </c>
      <c r="Q290" s="156">
        <f t="shared" si="50"/>
        <v>0</v>
      </c>
      <c r="R290" s="156">
        <f t="shared" si="50"/>
        <v>0</v>
      </c>
      <c r="S290" s="156">
        <f t="shared" si="50"/>
        <v>0</v>
      </c>
      <c r="T290" s="156">
        <f t="shared" si="50"/>
        <v>0</v>
      </c>
      <c r="U290" s="156">
        <f t="shared" si="50"/>
        <v>0</v>
      </c>
      <c r="V290" s="156">
        <f t="shared" si="50"/>
        <v>0</v>
      </c>
      <c r="W290" s="156">
        <f t="shared" si="50"/>
        <v>0</v>
      </c>
      <c r="X290" s="156">
        <f t="shared" si="50"/>
        <v>0</v>
      </c>
      <c r="Y290" s="156">
        <f t="shared" si="50"/>
        <v>0</v>
      </c>
      <c r="Z290" s="156">
        <f t="shared" si="50"/>
        <v>0</v>
      </c>
      <c r="AA290" s="156">
        <f t="shared" si="50"/>
        <v>0</v>
      </c>
      <c r="AB290" s="156">
        <f t="shared" si="50"/>
        <v>0</v>
      </c>
      <c r="AC290" s="156">
        <f t="shared" si="50"/>
        <v>0</v>
      </c>
      <c r="AD290" s="156">
        <f t="shared" si="50"/>
        <v>0</v>
      </c>
      <c r="AE290" s="156">
        <f t="shared" si="50"/>
        <v>0</v>
      </c>
      <c r="AF290" s="156">
        <f t="shared" si="50"/>
        <v>0</v>
      </c>
      <c r="AG290" s="156">
        <f t="shared" si="50"/>
        <v>0</v>
      </c>
      <c r="AH290" s="156">
        <f t="shared" si="50"/>
        <v>0</v>
      </c>
      <c r="AI290" s="156">
        <f t="shared" si="50"/>
        <v>0</v>
      </c>
      <c r="AJ290" s="156">
        <f t="shared" si="50"/>
        <v>0</v>
      </c>
      <c r="AK290" s="156">
        <f t="shared" si="50"/>
        <v>0</v>
      </c>
      <c r="AL290" s="156">
        <f aca="true" t="shared" si="51" ref="AL290:BB290">(AL289*100)/AL5</f>
        <v>0</v>
      </c>
      <c r="AM290" s="156">
        <f t="shared" si="51"/>
        <v>0</v>
      </c>
      <c r="AN290" s="156">
        <f t="shared" si="51"/>
        <v>0</v>
      </c>
      <c r="AO290" s="156">
        <f t="shared" si="51"/>
        <v>0</v>
      </c>
      <c r="AP290" s="156">
        <f t="shared" si="51"/>
        <v>0</v>
      </c>
      <c r="AQ290" s="156">
        <f t="shared" si="51"/>
        <v>0</v>
      </c>
      <c r="AR290" s="156">
        <f t="shared" si="51"/>
        <v>0</v>
      </c>
      <c r="AS290" s="156">
        <f t="shared" si="51"/>
        <v>0</v>
      </c>
      <c r="AT290" s="156">
        <f t="shared" si="51"/>
        <v>0</v>
      </c>
      <c r="AU290" s="156">
        <f t="shared" si="51"/>
        <v>0</v>
      </c>
      <c r="AV290" s="156">
        <f t="shared" si="51"/>
        <v>0</v>
      </c>
      <c r="AW290" s="156">
        <f t="shared" si="51"/>
        <v>0</v>
      </c>
      <c r="AX290" s="156">
        <f t="shared" si="51"/>
        <v>0</v>
      </c>
      <c r="AY290" s="156">
        <f t="shared" si="51"/>
        <v>0</v>
      </c>
      <c r="AZ290" s="156">
        <f t="shared" si="51"/>
        <v>0</v>
      </c>
      <c r="BA290" s="156">
        <f t="shared" si="51"/>
        <v>0</v>
      </c>
      <c r="BB290" s="160">
        <f t="shared" si="51"/>
        <v>0</v>
      </c>
    </row>
    <row r="291" spans="1:54" s="30" customFormat="1" ht="12.75">
      <c r="A291" s="196"/>
      <c r="B291" s="197"/>
      <c r="C291" s="24" t="s">
        <v>53</v>
      </c>
      <c r="D291" s="15">
        <f>((D289-SUMIF($E$4:$BB$4,"=0",E289:BB289))*100)/((SUMIF($E$2:$BB$2,"&gt;0",$E$5:$BB$5)-SUMIF($E$4:$BB$4,"=0",$E$5:$BB$5)))</f>
        <v>0</v>
      </c>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s="161"/>
    </row>
    <row r="292" spans="1:54" ht="15" customHeight="1" outlineLevel="1">
      <c r="A292" s="85">
        <v>1</v>
      </c>
      <c r="B292" s="29"/>
      <c r="C292" s="29"/>
      <c r="D292" s="13">
        <f aca="true" t="shared" si="52" ref="D292:D301">SUM(E292:BB292)</f>
        <v>0</v>
      </c>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83"/>
    </row>
    <row r="293" spans="1:54" ht="12.75" outlineLevel="1">
      <c r="A293" s="85">
        <v>2</v>
      </c>
      <c r="B293" s="29"/>
      <c r="C293" s="29"/>
      <c r="D293" s="13">
        <f t="shared" si="52"/>
        <v>0</v>
      </c>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83"/>
    </row>
    <row r="294" spans="1:54" ht="12.75" outlineLevel="1">
      <c r="A294" s="85">
        <v>3</v>
      </c>
      <c r="B294" s="29"/>
      <c r="C294" s="29"/>
      <c r="D294" s="13">
        <f t="shared" si="52"/>
        <v>0</v>
      </c>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83"/>
    </row>
    <row r="295" spans="1:54" ht="12.75" outlineLevel="1">
      <c r="A295" s="85">
        <v>4</v>
      </c>
      <c r="B295" s="29"/>
      <c r="C295" s="29"/>
      <c r="D295" s="13">
        <f t="shared" si="52"/>
        <v>0</v>
      </c>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83"/>
    </row>
    <row r="296" spans="1:54" ht="12.75" outlineLevel="1">
      <c r="A296" s="85">
        <v>5</v>
      </c>
      <c r="B296" s="29"/>
      <c r="C296" s="29"/>
      <c r="D296" s="13">
        <f t="shared" si="52"/>
        <v>0</v>
      </c>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83"/>
    </row>
    <row r="297" spans="1:54" ht="12.75" outlineLevel="1">
      <c r="A297" s="85">
        <v>6</v>
      </c>
      <c r="B297" s="29"/>
      <c r="C297" s="29"/>
      <c r="D297" s="13">
        <f t="shared" si="52"/>
        <v>0</v>
      </c>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83"/>
    </row>
    <row r="298" spans="1:54" ht="12.75" outlineLevel="1">
      <c r="A298" s="85">
        <v>7</v>
      </c>
      <c r="B298" s="29"/>
      <c r="C298" s="29"/>
      <c r="D298" s="13">
        <f t="shared" si="52"/>
        <v>0</v>
      </c>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83"/>
    </row>
    <row r="299" spans="1:54" ht="12.75" outlineLevel="1">
      <c r="A299" s="85">
        <v>8</v>
      </c>
      <c r="B299" s="29"/>
      <c r="C299" s="29"/>
      <c r="D299" s="13">
        <f t="shared" si="52"/>
        <v>0</v>
      </c>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83"/>
    </row>
    <row r="300" spans="1:54" ht="12.75" outlineLevel="1">
      <c r="A300" s="85">
        <v>9</v>
      </c>
      <c r="B300" s="29"/>
      <c r="C300" s="29"/>
      <c r="D300" s="13">
        <f t="shared" si="52"/>
        <v>0</v>
      </c>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83"/>
    </row>
    <row r="301" spans="1:54" ht="13.5" outlineLevel="1" thickBot="1">
      <c r="A301" s="85">
        <v>10</v>
      </c>
      <c r="B301" s="29"/>
      <c r="C301" s="29"/>
      <c r="D301" s="57">
        <f t="shared" si="52"/>
        <v>0</v>
      </c>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4"/>
    </row>
    <row r="302" spans="1:54" s="30" customFormat="1" ht="15.75">
      <c r="A302" s="191"/>
      <c r="B302" s="192"/>
      <c r="C302" s="192"/>
      <c r="D302" s="95"/>
      <c r="E302" s="193" t="s">
        <v>55</v>
      </c>
      <c r="F302" s="193"/>
      <c r="G302" s="193"/>
      <c r="H302" s="193"/>
      <c r="I302" s="193"/>
      <c r="J302" s="193"/>
      <c r="K302" s="193"/>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7"/>
    </row>
    <row r="303" spans="1:54" s="30" customFormat="1" ht="35.25" customHeight="1" thickBot="1">
      <c r="A303" s="202" t="s">
        <v>6</v>
      </c>
      <c r="B303" s="203"/>
      <c r="C303" s="203"/>
      <c r="D303" s="98"/>
      <c r="E303" s="204" t="s">
        <v>433</v>
      </c>
      <c r="F303" s="204"/>
      <c r="G303" s="204"/>
      <c r="H303" s="204"/>
      <c r="I303" s="204"/>
      <c r="J303" s="204"/>
      <c r="K303" s="204"/>
      <c r="L303" s="99"/>
      <c r="M303" s="100"/>
      <c r="N303" s="100"/>
      <c r="O303" s="100"/>
      <c r="P303" s="100"/>
      <c r="Q303" s="100"/>
      <c r="R303" s="100"/>
      <c r="S303" s="100"/>
      <c r="T303" s="100"/>
      <c r="U303" s="100"/>
      <c r="V303" s="100"/>
      <c r="W303" s="100"/>
      <c r="X303" s="100"/>
      <c r="Y303" s="100"/>
      <c r="Z303" s="100"/>
      <c r="AA303" s="100"/>
      <c r="AB303" s="100"/>
      <c r="AC303" s="100"/>
      <c r="AD303" s="100"/>
      <c r="AE303" s="100"/>
      <c r="AF303" s="100"/>
      <c r="AG303" s="100"/>
      <c r="AH303" s="100"/>
      <c r="AI303" s="100"/>
      <c r="AJ303" s="100"/>
      <c r="AK303" s="100"/>
      <c r="AL303" s="100"/>
      <c r="AM303" s="100"/>
      <c r="AN303" s="100"/>
      <c r="AO303" s="100"/>
      <c r="AP303" s="100"/>
      <c r="AQ303" s="100"/>
      <c r="AR303" s="100"/>
      <c r="AS303" s="100"/>
      <c r="AT303" s="100"/>
      <c r="AU303" s="100"/>
      <c r="AV303" s="100"/>
      <c r="AW303" s="100"/>
      <c r="AX303" s="100"/>
      <c r="AY303" s="100"/>
      <c r="AZ303" s="100"/>
      <c r="BA303" s="100"/>
      <c r="BB303" s="101"/>
    </row>
    <row r="304" spans="1:54" s="30" customFormat="1" ht="19.5" thickBot="1">
      <c r="A304" s="31"/>
      <c r="B304" s="205" t="s">
        <v>56</v>
      </c>
      <c r="C304" s="206"/>
      <c r="D304" s="102"/>
      <c r="E304" s="103"/>
      <c r="F304" s="201"/>
      <c r="G304" s="201"/>
      <c r="H304" s="201"/>
      <c r="I304" s="201"/>
      <c r="J304" s="201"/>
      <c r="K304" s="201"/>
      <c r="L304" s="201"/>
      <c r="M304" s="201"/>
      <c r="N304" s="201"/>
      <c r="O304" s="103"/>
      <c r="P304" s="104" t="s">
        <v>20</v>
      </c>
      <c r="Q304" s="104" t="s">
        <v>20</v>
      </c>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5"/>
      <c r="AN304" s="105"/>
      <c r="AO304" s="105"/>
      <c r="AP304" s="105"/>
      <c r="AQ304" s="105"/>
      <c r="AR304" s="105"/>
      <c r="AS304" s="105"/>
      <c r="AT304" s="105"/>
      <c r="AU304" s="105"/>
      <c r="AV304" s="105"/>
      <c r="AW304" s="105"/>
      <c r="AX304" s="105"/>
      <c r="AY304" s="105"/>
      <c r="AZ304" s="105"/>
      <c r="BA304" s="105"/>
      <c r="BB304" s="106"/>
    </row>
    <row r="305" spans="1:54" s="30" customFormat="1" ht="19.5" thickBot="1">
      <c r="A305" s="32"/>
      <c r="B305" s="199" t="s">
        <v>57</v>
      </c>
      <c r="C305" s="200"/>
      <c r="D305" s="102"/>
      <c r="E305" s="103"/>
      <c r="F305" s="201"/>
      <c r="G305" s="201"/>
      <c r="H305" s="201"/>
      <c r="I305" s="201"/>
      <c r="J305" s="201"/>
      <c r="K305" s="201"/>
      <c r="L305" s="201"/>
      <c r="M305" s="201"/>
      <c r="N305" s="201"/>
      <c r="O305" s="103"/>
      <c r="P305" s="104" t="s">
        <v>20</v>
      </c>
      <c r="Q305" s="104" t="s">
        <v>20</v>
      </c>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7"/>
      <c r="AN305" s="107"/>
      <c r="AO305" s="107"/>
      <c r="AP305" s="107"/>
      <c r="AQ305" s="107"/>
      <c r="AR305" s="107"/>
      <c r="AS305" s="107"/>
      <c r="AT305" s="107"/>
      <c r="AU305" s="107"/>
      <c r="AV305" s="107"/>
      <c r="AW305" s="107"/>
      <c r="AX305" s="107"/>
      <c r="AY305" s="107"/>
      <c r="AZ305" s="107"/>
      <c r="BA305" s="107"/>
      <c r="BB305" s="108"/>
    </row>
    <row r="306" spans="1:54" s="30" customFormat="1" ht="19.5" thickBot="1">
      <c r="A306" s="33"/>
      <c r="B306" s="185" t="s">
        <v>58</v>
      </c>
      <c r="C306" s="186"/>
      <c r="D306" s="109"/>
      <c r="E306" s="110"/>
      <c r="F306" s="198"/>
      <c r="G306" s="198"/>
      <c r="H306" s="198"/>
      <c r="I306" s="198"/>
      <c r="J306" s="198"/>
      <c r="K306" s="198"/>
      <c r="L306" s="198"/>
      <c r="M306" s="198"/>
      <c r="N306" s="198"/>
      <c r="O306" s="111"/>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c r="AO306" s="112"/>
      <c r="AP306" s="112"/>
      <c r="AQ306" s="112"/>
      <c r="AR306" s="112"/>
      <c r="AS306" s="112"/>
      <c r="AT306" s="112"/>
      <c r="AU306" s="112"/>
      <c r="AV306" s="112"/>
      <c r="AW306" s="112"/>
      <c r="AX306" s="112"/>
      <c r="AY306" s="112"/>
      <c r="AZ306" s="112"/>
      <c r="BA306" s="112"/>
      <c r="BB306" s="113"/>
    </row>
    <row r="307" spans="5:14" s="34" customFormat="1" ht="12.75">
      <c r="E307" s="35"/>
      <c r="F307" s="35"/>
      <c r="G307" s="35"/>
      <c r="H307" s="35"/>
      <c r="I307" s="35"/>
      <c r="J307" s="35"/>
      <c r="K307" s="35"/>
      <c r="L307" s="35"/>
      <c r="M307" s="35"/>
      <c r="N307" s="35"/>
    </row>
    <row r="308" spans="1:39" s="30" customFormat="1" ht="11.25" hidden="1">
      <c r="A308" s="36"/>
      <c r="C308" s="37"/>
      <c r="D308" s="38"/>
      <c r="E308" s="39">
        <f>IF(E7=0,0,IF(E7&lt;1,1,IF(E7&gt;2,2,E7)))</f>
        <v>0</v>
      </c>
      <c r="F308" s="39">
        <f aca="true" t="shared" si="53" ref="F308:AL308">IF(F7=0,0,IF(F7&lt;1,1,IF(F7&gt;2,2,F7)))</f>
        <v>0</v>
      </c>
      <c r="G308" s="39">
        <f t="shared" si="53"/>
        <v>0</v>
      </c>
      <c r="H308" s="39">
        <f t="shared" si="53"/>
        <v>0</v>
      </c>
      <c r="I308" s="39">
        <f t="shared" si="53"/>
        <v>0</v>
      </c>
      <c r="J308" s="39">
        <f t="shared" si="53"/>
        <v>0</v>
      </c>
      <c r="K308" s="39">
        <f t="shared" si="53"/>
        <v>0</v>
      </c>
      <c r="L308" s="39">
        <f t="shared" si="53"/>
        <v>0</v>
      </c>
      <c r="M308" s="39">
        <f t="shared" si="53"/>
        <v>0</v>
      </c>
      <c r="N308" s="39">
        <f t="shared" si="53"/>
        <v>0</v>
      </c>
      <c r="O308" s="39">
        <f t="shared" si="53"/>
        <v>0</v>
      </c>
      <c r="P308" s="39">
        <f t="shared" si="53"/>
        <v>0</v>
      </c>
      <c r="Q308" s="39">
        <f t="shared" si="53"/>
        <v>0</v>
      </c>
      <c r="R308" s="39">
        <f t="shared" si="53"/>
        <v>0</v>
      </c>
      <c r="S308" s="39">
        <f t="shared" si="53"/>
        <v>0</v>
      </c>
      <c r="T308" s="39">
        <f t="shared" si="53"/>
        <v>0</v>
      </c>
      <c r="U308" s="39">
        <f t="shared" si="53"/>
        <v>0</v>
      </c>
      <c r="V308" s="39">
        <f t="shared" si="53"/>
        <v>0</v>
      </c>
      <c r="W308" s="39">
        <f t="shared" si="53"/>
        <v>0</v>
      </c>
      <c r="X308" s="39">
        <f t="shared" si="53"/>
        <v>0</v>
      </c>
      <c r="Y308" s="39">
        <f t="shared" si="53"/>
        <v>0</v>
      </c>
      <c r="Z308" s="39">
        <f t="shared" si="53"/>
        <v>0</v>
      </c>
      <c r="AA308" s="39">
        <f t="shared" si="53"/>
        <v>0</v>
      </c>
      <c r="AB308" s="39">
        <f t="shared" si="53"/>
        <v>0</v>
      </c>
      <c r="AC308" s="39">
        <f t="shared" si="53"/>
        <v>0</v>
      </c>
      <c r="AD308" s="39">
        <f t="shared" si="53"/>
        <v>0</v>
      </c>
      <c r="AE308" s="39">
        <f t="shared" si="53"/>
        <v>0</v>
      </c>
      <c r="AF308" s="39">
        <f t="shared" si="53"/>
        <v>0</v>
      </c>
      <c r="AG308" s="39">
        <f t="shared" si="53"/>
        <v>0</v>
      </c>
      <c r="AH308" s="39">
        <f t="shared" si="53"/>
        <v>0</v>
      </c>
      <c r="AI308" s="39">
        <f t="shared" si="53"/>
        <v>0</v>
      </c>
      <c r="AJ308" s="39">
        <f t="shared" si="53"/>
        <v>0</v>
      </c>
      <c r="AK308" s="39">
        <f t="shared" si="53"/>
        <v>0</v>
      </c>
      <c r="AL308" s="39">
        <f t="shared" si="53"/>
        <v>0</v>
      </c>
      <c r="AM308" s="39">
        <f>IF(BB7=0,0,IF(BB7&lt;1,1,IF(BB7&gt;2,2,BB7)))</f>
        <v>0</v>
      </c>
    </row>
    <row r="309" spans="1:39" s="30" customFormat="1" ht="11.25">
      <c r="A309" s="36"/>
      <c r="C309" s="37"/>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row>
    <row r="310" spans="1:39" s="30" customFormat="1" ht="11.25">
      <c r="A310" s="36"/>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row>
    <row r="311" spans="1:39" s="30" customFormat="1" ht="11.25">
      <c r="A311" s="36"/>
      <c r="C311" s="37"/>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row>
    <row r="312" spans="1:39" s="30" customFormat="1" ht="11.25">
      <c r="A312" s="36"/>
      <c r="C312" s="37"/>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row>
    <row r="313" spans="1:39" s="30" customFormat="1" ht="11.25">
      <c r="A313" s="36"/>
      <c r="C313" s="37"/>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row>
    <row r="314" spans="1:39" s="30" customFormat="1" ht="11.25">
      <c r="A314" s="36"/>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row>
    <row r="315" spans="1:39" s="30" customFormat="1" ht="11.25">
      <c r="A315" s="36"/>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row>
    <row r="316" spans="3:39" ht="11.25">
      <c r="C316" s="37"/>
      <c r="D316" s="38"/>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row>
    <row r="317" spans="3:39" ht="11.25">
      <c r="C317" s="37"/>
      <c r="D317" s="38"/>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row>
    <row r="318" spans="3:39" ht="11.25">
      <c r="C318" s="37"/>
      <c r="D318" s="38"/>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row>
    <row r="319" spans="3:39" ht="11.25">
      <c r="C319" s="37"/>
      <c r="D319" s="38"/>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row>
    <row r="320" spans="3:39" ht="11.25">
      <c r="C320" s="37"/>
      <c r="D320" s="38"/>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row>
    <row r="321" spans="3:39" ht="11.25">
      <c r="C321" s="37"/>
      <c r="D321" s="38"/>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row>
    <row r="322" spans="4:39" ht="11.25">
      <c r="D322" s="38"/>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row>
    <row r="323" spans="4:39" ht="11.25">
      <c r="D323" s="38"/>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row>
    <row r="324" spans="4:39" ht="11.25">
      <c r="D324" s="38"/>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row>
    <row r="325" spans="3:39" ht="11.25">
      <c r="C325" s="37"/>
      <c r="D325" s="38"/>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row>
    <row r="326" spans="4:39" ht="11.25">
      <c r="D326" s="38"/>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row>
    <row r="327" spans="4:39" ht="11.25">
      <c r="D327" s="38"/>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row>
    <row r="328" spans="4:39" ht="11.25">
      <c r="D328" s="38"/>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row>
    <row r="329" spans="4:39" ht="11.25">
      <c r="D329" s="38"/>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row>
    <row r="330" spans="4:39" ht="11.25">
      <c r="D330" s="38"/>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row>
    <row r="331" spans="4:39" ht="11.25">
      <c r="D331" s="38"/>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row>
    <row r="332" spans="4:39" ht="11.25">
      <c r="D332" s="38"/>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row>
    <row r="333" spans="4:39" ht="11.25">
      <c r="D333" s="38"/>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row>
    <row r="334" spans="4:39" ht="11.25">
      <c r="D334" s="38"/>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row>
    <row r="335" spans="4:39" ht="11.25">
      <c r="D335" s="38"/>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row>
    <row r="336" spans="4:39" ht="11.25">
      <c r="D336" s="38"/>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row>
    <row r="337" spans="4:39" ht="11.25">
      <c r="D337" s="38"/>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row>
    <row r="338" spans="4:39" ht="11.25">
      <c r="D338" s="38"/>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row>
    <row r="339" spans="4:39" ht="11.25">
      <c r="D339" s="38"/>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row>
    <row r="340" spans="4:39" ht="11.25">
      <c r="D340" s="38"/>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row>
    <row r="341" spans="4:39" ht="11.25">
      <c r="D341" s="38"/>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row>
    <row r="342" spans="4:39" ht="11.25">
      <c r="D342" s="38"/>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row>
    <row r="343" spans="4:39" ht="11.25">
      <c r="D343" s="38"/>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row>
    <row r="344" spans="4:39" ht="11.25">
      <c r="D344" s="38"/>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row>
    <row r="345" spans="4:39" ht="11.25">
      <c r="D345" s="38"/>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row>
    <row r="346" spans="4:39" ht="11.25">
      <c r="D346" s="38"/>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row>
    <row r="347" spans="4:39" ht="11.25">
      <c r="D347" s="38"/>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row>
    <row r="348" spans="4:39" ht="11.25">
      <c r="D348" s="38"/>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row>
    <row r="349" spans="4:39" ht="11.25">
      <c r="D349" s="38"/>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row>
    <row r="350" spans="4:39" ht="11.25">
      <c r="D350" s="38"/>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row>
    <row r="351" spans="4:39" ht="11.25">
      <c r="D351" s="38"/>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row>
    <row r="352" spans="4:39" ht="11.25">
      <c r="D352" s="38"/>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row>
    <row r="353" spans="4:39" ht="11.25">
      <c r="D353" s="38"/>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row>
    <row r="354" spans="4:39" ht="11.25">
      <c r="D354" s="38"/>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row>
    <row r="355" spans="4:39" ht="11.25">
      <c r="D355" s="38"/>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row>
    <row r="356" spans="4:39" ht="11.25">
      <c r="D356" s="38"/>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row>
    <row r="357" spans="4:39" ht="11.25">
      <c r="D357" s="38"/>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row>
    <row r="358" spans="4:39" ht="11.25">
      <c r="D358" s="38"/>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row>
    <row r="359" spans="4:39" ht="11.25">
      <c r="D359" s="38"/>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row>
    <row r="360" spans="4:39" ht="11.25">
      <c r="D360" s="38"/>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row>
    <row r="361" spans="4:39" ht="11.25">
      <c r="D361" s="38"/>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row>
    <row r="362" spans="4:39" ht="11.25">
      <c r="D362" s="38"/>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row>
    <row r="363" spans="4:39" ht="11.25">
      <c r="D363" s="38"/>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row>
    <row r="364" spans="4:39" ht="11.25">
      <c r="D364" s="38"/>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row>
    <row r="365" spans="4:39" ht="11.25">
      <c r="D365" s="38"/>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row>
    <row r="366" spans="4:39" ht="11.25">
      <c r="D366" s="38"/>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row>
    <row r="367" spans="4:39" ht="11.25">
      <c r="D367" s="38"/>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row>
    <row r="368" spans="4:39" ht="11.25">
      <c r="D368" s="38"/>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row>
    <row r="369" spans="4:39" ht="11.25">
      <c r="D369" s="38"/>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row>
    <row r="370" spans="4:39" ht="11.25">
      <c r="D370" s="38"/>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row>
    <row r="371" spans="4:39" ht="11.25">
      <c r="D371" s="38"/>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row>
    <row r="372" spans="4:39" ht="11.25">
      <c r="D372" s="38"/>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row>
    <row r="373" spans="4:39" ht="11.25">
      <c r="D373" s="38"/>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row>
    <row r="374" spans="4:39" ht="11.25">
      <c r="D374" s="38"/>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row>
    <row r="375" spans="4:39" ht="11.25">
      <c r="D375" s="38"/>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row>
    <row r="376" spans="4:39" ht="11.25">
      <c r="D376" s="38"/>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row>
    <row r="377" spans="4:39" ht="11.25">
      <c r="D377" s="38"/>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row>
    <row r="378" spans="4:39" ht="11.25">
      <c r="D378" s="38"/>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row>
    <row r="379" spans="4:39" ht="11.25">
      <c r="D379" s="38"/>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row>
    <row r="380" spans="4:39" ht="11.25">
      <c r="D380" s="38"/>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row>
    <row r="381" spans="4:39" ht="11.25">
      <c r="D381" s="38"/>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row>
    <row r="382" spans="4:39" ht="11.25">
      <c r="D382" s="38"/>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row>
    <row r="383" spans="4:39" ht="11.25">
      <c r="D383" s="38"/>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row>
    <row r="384" spans="4:39" ht="11.25">
      <c r="D384" s="38"/>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row>
    <row r="385" spans="4:39" ht="11.25">
      <c r="D385" s="38"/>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row>
    <row r="386" spans="4:39" ht="11.25">
      <c r="D386" s="38"/>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row>
    <row r="387" spans="4:39" ht="11.25">
      <c r="D387" s="38"/>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row>
    <row r="388" spans="4:39" ht="11.25">
      <c r="D388" s="38"/>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row>
    <row r="389" spans="4:39" ht="11.25">
      <c r="D389" s="38"/>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row>
    <row r="390" spans="4:39" ht="11.25">
      <c r="D390" s="38"/>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row>
    <row r="391" spans="4:39" ht="11.25">
      <c r="D391" s="38"/>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row>
    <row r="392" spans="4:39" ht="11.25">
      <c r="D392" s="38"/>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row>
    <row r="393" spans="4:39" ht="11.25">
      <c r="D393" s="38"/>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row>
    <row r="394" spans="4:39" ht="11.25">
      <c r="D394" s="38"/>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row>
    <row r="395" spans="4:39" ht="11.25">
      <c r="D395" s="38"/>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row>
    <row r="396" spans="4:39" ht="11.25">
      <c r="D396" s="38"/>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row>
    <row r="397" spans="4:39" ht="11.25">
      <c r="D397" s="38"/>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row>
    <row r="398" spans="4:39" ht="11.25">
      <c r="D398" s="38"/>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row>
  </sheetData>
  <sheetProtection password="E06A" sheet="1"/>
  <mergeCells count="491">
    <mergeCell ref="A53:C53"/>
    <mergeCell ref="A54:B55"/>
    <mergeCell ref="E54:E55"/>
    <mergeCell ref="F54:F55"/>
    <mergeCell ref="A15:C15"/>
    <mergeCell ref="A16:B17"/>
    <mergeCell ref="E16:E17"/>
    <mergeCell ref="F16:F17"/>
    <mergeCell ref="G85:G86"/>
    <mergeCell ref="H85:H86"/>
    <mergeCell ref="G187:G188"/>
    <mergeCell ref="H187:H188"/>
    <mergeCell ref="G229:G230"/>
    <mergeCell ref="G54:G55"/>
    <mergeCell ref="H54:H55"/>
    <mergeCell ref="A116:B117"/>
    <mergeCell ref="A84:C84"/>
    <mergeCell ref="A187:B188"/>
    <mergeCell ref="A60:A61"/>
    <mergeCell ref="A72:A77"/>
    <mergeCell ref="A95:A96"/>
    <mergeCell ref="A100:A101"/>
    <mergeCell ref="A85:B86"/>
    <mergeCell ref="A171:A172"/>
    <mergeCell ref="A186:C186"/>
    <mergeCell ref="C1:C2"/>
    <mergeCell ref="A1:B1"/>
    <mergeCell ref="D3:D4"/>
    <mergeCell ref="A5:B5"/>
    <mergeCell ref="B3:C4"/>
    <mergeCell ref="A3:A4"/>
    <mergeCell ref="G7:G9"/>
    <mergeCell ref="H7:H9"/>
    <mergeCell ref="I7:I9"/>
    <mergeCell ref="A6:C6"/>
    <mergeCell ref="A7:B9"/>
    <mergeCell ref="E7:E9"/>
    <mergeCell ref="F7:F9"/>
    <mergeCell ref="L7:L9"/>
    <mergeCell ref="M7:M9"/>
    <mergeCell ref="Z7:Z9"/>
    <mergeCell ref="AA7:AA9"/>
    <mergeCell ref="J7:J9"/>
    <mergeCell ref="K7:K9"/>
    <mergeCell ref="P7:P9"/>
    <mergeCell ref="Q7:Q9"/>
    <mergeCell ref="R7:R9"/>
    <mergeCell ref="S7:S9"/>
    <mergeCell ref="X7:X9"/>
    <mergeCell ref="Y7:Y9"/>
    <mergeCell ref="U7:U9"/>
    <mergeCell ref="V7:V9"/>
    <mergeCell ref="W7:W9"/>
    <mergeCell ref="G16:G17"/>
    <mergeCell ref="H16:H17"/>
    <mergeCell ref="I16:I17"/>
    <mergeCell ref="J16:J17"/>
    <mergeCell ref="K16:K17"/>
    <mergeCell ref="M11:M13"/>
    <mergeCell ref="L11:L13"/>
    <mergeCell ref="J11:J13"/>
    <mergeCell ref="K11:K13"/>
    <mergeCell ref="L16:L17"/>
    <mergeCell ref="M16:M17"/>
    <mergeCell ref="N16:N17"/>
    <mergeCell ref="U16:U17"/>
    <mergeCell ref="V16:V17"/>
    <mergeCell ref="Y16:Y17"/>
    <mergeCell ref="Z16:Z17"/>
    <mergeCell ref="N7:N9"/>
    <mergeCell ref="AF7:AF9"/>
    <mergeCell ref="AG7:AG9"/>
    <mergeCell ref="T7:T9"/>
    <mergeCell ref="O16:O17"/>
    <mergeCell ref="AL7:AL9"/>
    <mergeCell ref="AL16:AL17"/>
    <mergeCell ref="AL11:AL13"/>
    <mergeCell ref="AH7:AH9"/>
    <mergeCell ref="O7:O9"/>
    <mergeCell ref="AC16:AC17"/>
    <mergeCell ref="AD16:AD17"/>
    <mergeCell ref="AI7:AI9"/>
    <mergeCell ref="AK16:AK17"/>
    <mergeCell ref="AJ16:AJ17"/>
    <mergeCell ref="AJ11:AJ13"/>
    <mergeCell ref="AK11:AK13"/>
    <mergeCell ref="AD7:AD9"/>
    <mergeCell ref="AE7:AE9"/>
    <mergeCell ref="AL54:AL55"/>
    <mergeCell ref="U54:U55"/>
    <mergeCell ref="AA54:AA55"/>
    <mergeCell ref="V54:V55"/>
    <mergeCell ref="W54:W55"/>
    <mergeCell ref="AM16:AM17"/>
    <mergeCell ref="W16:W17"/>
    <mergeCell ref="X16:X17"/>
    <mergeCell ref="AA16:AA17"/>
    <mergeCell ref="AB16:AB17"/>
    <mergeCell ref="AB54:AB55"/>
    <mergeCell ref="Z54:Z55"/>
    <mergeCell ref="P16:P17"/>
    <mergeCell ref="Q16:Q17"/>
    <mergeCell ref="R16:R17"/>
    <mergeCell ref="S16:S17"/>
    <mergeCell ref="T16:T17"/>
    <mergeCell ref="P54:P55"/>
    <mergeCell ref="Q54:Q55"/>
    <mergeCell ref="T54:T55"/>
    <mergeCell ref="AM54:AM55"/>
    <mergeCell ref="AJ54:AJ55"/>
    <mergeCell ref="AK54:AK55"/>
    <mergeCell ref="AF54:AF55"/>
    <mergeCell ref="AG54:AG55"/>
    <mergeCell ref="X54:X55"/>
    <mergeCell ref="Y54:Y55"/>
    <mergeCell ref="AD54:AD55"/>
    <mergeCell ref="I85:I86"/>
    <mergeCell ref="J85:J86"/>
    <mergeCell ref="L54:L55"/>
    <mergeCell ref="R54:R55"/>
    <mergeCell ref="S54:S55"/>
    <mergeCell ref="L85:L86"/>
    <mergeCell ref="K85:K86"/>
    <mergeCell ref="M85:M86"/>
    <mergeCell ref="M54:M55"/>
    <mergeCell ref="N85:N86"/>
    <mergeCell ref="I54:I55"/>
    <mergeCell ref="U85:U86"/>
    <mergeCell ref="V85:V86"/>
    <mergeCell ref="W85:W86"/>
    <mergeCell ref="Y85:Y86"/>
    <mergeCell ref="J54:J55"/>
    <mergeCell ref="K54:K55"/>
    <mergeCell ref="N54:N55"/>
    <mergeCell ref="O54:O55"/>
    <mergeCell ref="AM85:AM86"/>
    <mergeCell ref="A115:C115"/>
    <mergeCell ref="AK85:AK86"/>
    <mergeCell ref="AL85:AL86"/>
    <mergeCell ref="AA85:AA86"/>
    <mergeCell ref="AB85:AB86"/>
    <mergeCell ref="AC85:AC86"/>
    <mergeCell ref="AD85:AD86"/>
    <mergeCell ref="AE85:AE86"/>
    <mergeCell ref="AF85:AF86"/>
    <mergeCell ref="AJ85:AJ86"/>
    <mergeCell ref="Z85:Z86"/>
    <mergeCell ref="O85:O86"/>
    <mergeCell ref="P85:P86"/>
    <mergeCell ref="Q85:Q86"/>
    <mergeCell ref="R85:R86"/>
    <mergeCell ref="S85:S86"/>
    <mergeCell ref="T85:T86"/>
    <mergeCell ref="X85:X86"/>
    <mergeCell ref="AI85:AI86"/>
    <mergeCell ref="AL116:AL117"/>
    <mergeCell ref="AM116:AM117"/>
    <mergeCell ref="AJ116:AJ117"/>
    <mergeCell ref="AK116:AK117"/>
    <mergeCell ref="I116:I117"/>
    <mergeCell ref="J116:J117"/>
    <mergeCell ref="K116:K117"/>
    <mergeCell ref="O116:O117"/>
    <mergeCell ref="AB116:AB117"/>
    <mergeCell ref="AC116:AC117"/>
    <mergeCell ref="E116:E117"/>
    <mergeCell ref="F116:F117"/>
    <mergeCell ref="G116:G117"/>
    <mergeCell ref="H116:H117"/>
    <mergeCell ref="L116:L117"/>
    <mergeCell ref="N116:N117"/>
    <mergeCell ref="Z116:Z117"/>
    <mergeCell ref="AA116:AA117"/>
    <mergeCell ref="X116:X117"/>
    <mergeCell ref="Y116:Y117"/>
    <mergeCell ref="V116:V117"/>
    <mergeCell ref="W116:W117"/>
    <mergeCell ref="P116:P117"/>
    <mergeCell ref="Q116:Q117"/>
    <mergeCell ref="R116:R117"/>
    <mergeCell ref="S116:S117"/>
    <mergeCell ref="M116:M117"/>
    <mergeCell ref="U187:U188"/>
    <mergeCell ref="T116:T117"/>
    <mergeCell ref="U116:U117"/>
    <mergeCell ref="O187:O188"/>
    <mergeCell ref="P187:P188"/>
    <mergeCell ref="Q187:Q188"/>
    <mergeCell ref="R187:R188"/>
    <mergeCell ref="S187:S188"/>
    <mergeCell ref="T187:T188"/>
    <mergeCell ref="I187:I188"/>
    <mergeCell ref="J187:J188"/>
    <mergeCell ref="M187:M188"/>
    <mergeCell ref="N187:N188"/>
    <mergeCell ref="AM187:AM188"/>
    <mergeCell ref="AK187:AK188"/>
    <mergeCell ref="AL187:AL188"/>
    <mergeCell ref="AE187:AE188"/>
    <mergeCell ref="AI187:AI188"/>
    <mergeCell ref="AF187:AF188"/>
    <mergeCell ref="K290:K291"/>
    <mergeCell ref="P290:P291"/>
    <mergeCell ref="L290:L291"/>
    <mergeCell ref="M290:M291"/>
    <mergeCell ref="N290:N291"/>
    <mergeCell ref="O290:O291"/>
    <mergeCell ref="V187:V188"/>
    <mergeCell ref="W187:W188"/>
    <mergeCell ref="X187:X188"/>
    <mergeCell ref="AB187:AB188"/>
    <mergeCell ref="AA187:AA188"/>
    <mergeCell ref="AC187:AC188"/>
    <mergeCell ref="Z187:Z188"/>
    <mergeCell ref="K187:K188"/>
    <mergeCell ref="L187:L188"/>
    <mergeCell ref="Y187:Y188"/>
    <mergeCell ref="AM290:AM291"/>
    <mergeCell ref="AJ290:AJ291"/>
    <mergeCell ref="AE290:AE291"/>
    <mergeCell ref="Z290:Z291"/>
    <mergeCell ref="AF290:AF291"/>
    <mergeCell ref="AB290:AB291"/>
    <mergeCell ref="AC290:AC291"/>
    <mergeCell ref="AK290:AK291"/>
    <mergeCell ref="AL290:AL291"/>
    <mergeCell ref="AG290:AG291"/>
    <mergeCell ref="AI290:AI291"/>
    <mergeCell ref="AH290:AH291"/>
    <mergeCell ref="B304:C304"/>
    <mergeCell ref="F304:N304"/>
    <mergeCell ref="Y290:Y291"/>
    <mergeCell ref="V290:V291"/>
    <mergeCell ref="W290:W291"/>
    <mergeCell ref="B305:C305"/>
    <mergeCell ref="F305:N305"/>
    <mergeCell ref="A303:C303"/>
    <mergeCell ref="E303:K303"/>
    <mergeCell ref="AD290:AD291"/>
    <mergeCell ref="T290:T291"/>
    <mergeCell ref="U290:U291"/>
    <mergeCell ref="AA290:AA291"/>
    <mergeCell ref="J290:J291"/>
    <mergeCell ref="X290:X291"/>
    <mergeCell ref="Q290:Q291"/>
    <mergeCell ref="R290:R291"/>
    <mergeCell ref="S290:S291"/>
    <mergeCell ref="I290:I291"/>
    <mergeCell ref="A290:B291"/>
    <mergeCell ref="F306:N306"/>
    <mergeCell ref="E290:E291"/>
    <mergeCell ref="F290:F291"/>
    <mergeCell ref="G290:G291"/>
    <mergeCell ref="H290:H291"/>
    <mergeCell ref="E187:E188"/>
    <mergeCell ref="F187:F188"/>
    <mergeCell ref="E85:E86"/>
    <mergeCell ref="F85:F86"/>
    <mergeCell ref="B306:C306"/>
    <mergeCell ref="F229:F230"/>
    <mergeCell ref="A229:B230"/>
    <mergeCell ref="E229:E230"/>
    <mergeCell ref="A302:C302"/>
    <mergeCell ref="E302:K302"/>
    <mergeCell ref="I229:I230"/>
    <mergeCell ref="J229:J230"/>
    <mergeCell ref="L229:L230"/>
    <mergeCell ref="M229:M230"/>
    <mergeCell ref="N229:N230"/>
    <mergeCell ref="A289:C289"/>
    <mergeCell ref="A235:A236"/>
    <mergeCell ref="K229:K230"/>
    <mergeCell ref="O229:O230"/>
    <mergeCell ref="P229:P230"/>
    <mergeCell ref="Q229:Q230"/>
    <mergeCell ref="R229:R230"/>
    <mergeCell ref="S229:S230"/>
    <mergeCell ref="T229:T230"/>
    <mergeCell ref="A228:C228"/>
    <mergeCell ref="H229:H230"/>
    <mergeCell ref="AC229:AC230"/>
    <mergeCell ref="AD229:AD230"/>
    <mergeCell ref="AI11:AI13"/>
    <mergeCell ref="AH11:AH13"/>
    <mergeCell ref="AF229:AF230"/>
    <mergeCell ref="AE229:AE230"/>
    <mergeCell ref="AG85:AG86"/>
    <mergeCell ref="AH85:AH86"/>
    <mergeCell ref="AJ187:AJ188"/>
    <mergeCell ref="AD116:AD117"/>
    <mergeCell ref="AF116:AF117"/>
    <mergeCell ref="AG116:AG117"/>
    <mergeCell ref="AE116:AE117"/>
    <mergeCell ref="AH116:AH117"/>
    <mergeCell ref="AI116:AI117"/>
    <mergeCell ref="AG187:AG188"/>
    <mergeCell ref="AH187:AH188"/>
    <mergeCell ref="AD187:AD188"/>
    <mergeCell ref="AI54:AI55"/>
    <mergeCell ref="AE16:AE17"/>
    <mergeCell ref="AF16:AF17"/>
    <mergeCell ref="AG16:AG17"/>
    <mergeCell ref="AH16:AH17"/>
    <mergeCell ref="AI16:AI17"/>
    <mergeCell ref="AE54:AE55"/>
    <mergeCell ref="AH54:AH55"/>
    <mergeCell ref="AL229:AL230"/>
    <mergeCell ref="AM229:AM230"/>
    <mergeCell ref="A10:C10"/>
    <mergeCell ref="A11:B13"/>
    <mergeCell ref="AG229:AG230"/>
    <mergeCell ref="AH229:AH230"/>
    <mergeCell ref="AI229:AI230"/>
    <mergeCell ref="Y11:Y13"/>
    <mergeCell ref="U11:U13"/>
    <mergeCell ref="V11:V13"/>
    <mergeCell ref="Z229:Z230"/>
    <mergeCell ref="AA229:AA230"/>
    <mergeCell ref="AB229:AB230"/>
    <mergeCell ref="U229:U230"/>
    <mergeCell ref="V229:V230"/>
    <mergeCell ref="W229:W230"/>
    <mergeCell ref="X229:X230"/>
    <mergeCell ref="Y229:Y230"/>
    <mergeCell ref="AB7:AB9"/>
    <mergeCell ref="AC7:AC9"/>
    <mergeCell ref="AK229:AK230"/>
    <mergeCell ref="AC11:AC13"/>
    <mergeCell ref="AD11:AD13"/>
    <mergeCell ref="AE11:AE13"/>
    <mergeCell ref="AF11:AF13"/>
    <mergeCell ref="AJ229:AJ230"/>
    <mergeCell ref="AG11:AG13"/>
    <mergeCell ref="AC54:AC55"/>
    <mergeCell ref="AX11:AX13"/>
    <mergeCell ref="AY11:AY13"/>
    <mergeCell ref="AW7:AW9"/>
    <mergeCell ref="AN7:AN9"/>
    <mergeCell ref="AO7:AO9"/>
    <mergeCell ref="AJ7:AJ9"/>
    <mergeCell ref="AK7:AK9"/>
    <mergeCell ref="A14:C14"/>
    <mergeCell ref="AP7:AP9"/>
    <mergeCell ref="AQ7:AQ9"/>
    <mergeCell ref="W11:W13"/>
    <mergeCell ref="X11:X13"/>
    <mergeCell ref="H11:H13"/>
    <mergeCell ref="I11:I13"/>
    <mergeCell ref="AA11:AA13"/>
    <mergeCell ref="AB11:AB13"/>
    <mergeCell ref="AM7:AM9"/>
    <mergeCell ref="P11:P13"/>
    <mergeCell ref="Q11:Q13"/>
    <mergeCell ref="R11:R13"/>
    <mergeCell ref="E11:E13"/>
    <mergeCell ref="F11:F13"/>
    <mergeCell ref="G11:G13"/>
    <mergeCell ref="AV16:AV17"/>
    <mergeCell ref="AN54:AN55"/>
    <mergeCell ref="AO54:AO55"/>
    <mergeCell ref="AW16:AW17"/>
    <mergeCell ref="BB7:BB9"/>
    <mergeCell ref="AX7:AX9"/>
    <mergeCell ref="AY7:AY9"/>
    <mergeCell ref="AZ7:AZ9"/>
    <mergeCell ref="BA7:BA9"/>
    <mergeCell ref="AW11:AW13"/>
    <mergeCell ref="AR7:AR9"/>
    <mergeCell ref="AS7:AS9"/>
    <mergeCell ref="AT7:AT9"/>
    <mergeCell ref="AU7:AU9"/>
    <mergeCell ref="AV7:AV9"/>
    <mergeCell ref="N11:N13"/>
    <mergeCell ref="Z11:Z13"/>
    <mergeCell ref="S11:S13"/>
    <mergeCell ref="T11:T13"/>
    <mergeCell ref="O11:O13"/>
    <mergeCell ref="AS85:AS86"/>
    <mergeCell ref="AT85:AT86"/>
    <mergeCell ref="AX85:AX86"/>
    <mergeCell ref="AY85:AY86"/>
    <mergeCell ref="AZ85:AZ86"/>
    <mergeCell ref="AZ11:AZ13"/>
    <mergeCell ref="AS16:AS17"/>
    <mergeCell ref="AT16:AT17"/>
    <mergeCell ref="AU16:AU17"/>
    <mergeCell ref="AX16:AX17"/>
    <mergeCell ref="AS54:AS55"/>
    <mergeCell ref="AN16:AN17"/>
    <mergeCell ref="AO16:AO17"/>
    <mergeCell ref="AP16:AP17"/>
    <mergeCell ref="AQ16:AQ17"/>
    <mergeCell ref="BB11:BB13"/>
    <mergeCell ref="AT11:AT13"/>
    <mergeCell ref="AU11:AU13"/>
    <mergeCell ref="AV11:AV13"/>
    <mergeCell ref="AR16:AR17"/>
    <mergeCell ref="AP116:AP117"/>
    <mergeCell ref="AQ116:AQ117"/>
    <mergeCell ref="AR116:AR117"/>
    <mergeCell ref="AP54:AP55"/>
    <mergeCell ref="AQ54:AQ55"/>
    <mergeCell ref="AR54:AR55"/>
    <mergeCell ref="AW85:AW86"/>
    <mergeCell ref="AY116:AY117"/>
    <mergeCell ref="AZ116:AZ117"/>
    <mergeCell ref="BA116:BA117"/>
    <mergeCell ref="BA85:BA86"/>
    <mergeCell ref="BB85:BB86"/>
    <mergeCell ref="AN85:AN86"/>
    <mergeCell ref="AO85:AO86"/>
    <mergeCell ref="AP85:AP86"/>
    <mergeCell ref="AQ85:AQ86"/>
    <mergeCell ref="AR85:AR86"/>
    <mergeCell ref="AR187:AR188"/>
    <mergeCell ref="AN187:AN188"/>
    <mergeCell ref="AO187:AO188"/>
    <mergeCell ref="AN116:AN117"/>
    <mergeCell ref="AO116:AO117"/>
    <mergeCell ref="AS187:AS188"/>
    <mergeCell ref="AT187:AT188"/>
    <mergeCell ref="AU187:AU188"/>
    <mergeCell ref="AV187:AV188"/>
    <mergeCell ref="AV116:AV117"/>
    <mergeCell ref="AW116:AW117"/>
    <mergeCell ref="AW187:AW188"/>
    <mergeCell ref="AS116:AS117"/>
    <mergeCell ref="AT116:AT117"/>
    <mergeCell ref="AU116:AU117"/>
    <mergeCell ref="AS290:AS291"/>
    <mergeCell ref="AT290:AT291"/>
    <mergeCell ref="AT229:AT230"/>
    <mergeCell ref="AU229:AU230"/>
    <mergeCell ref="AV229:AV230"/>
    <mergeCell ref="AW229:AW230"/>
    <mergeCell ref="AU290:AU291"/>
    <mergeCell ref="AV290:AV291"/>
    <mergeCell ref="AN229:AN230"/>
    <mergeCell ref="AO229:AO230"/>
    <mergeCell ref="AP229:AP230"/>
    <mergeCell ref="AQ229:AQ230"/>
    <mergeCell ref="AR229:AR230"/>
    <mergeCell ref="AS229:AS230"/>
    <mergeCell ref="BB290:BB291"/>
    <mergeCell ref="AM11:AM13"/>
    <mergeCell ref="AN11:AN13"/>
    <mergeCell ref="AO11:AO13"/>
    <mergeCell ref="AP11:AP13"/>
    <mergeCell ref="AQ11:AQ13"/>
    <mergeCell ref="AR11:AR13"/>
    <mergeCell ref="AS11:AS13"/>
    <mergeCell ref="BA11:BA13"/>
    <mergeCell ref="AY229:AY230"/>
    <mergeCell ref="AW290:AW291"/>
    <mergeCell ref="AX290:AX291"/>
    <mergeCell ref="AY290:AY291"/>
    <mergeCell ref="AZ290:AZ291"/>
    <mergeCell ref="AZ229:AZ230"/>
    <mergeCell ref="BA229:BA230"/>
    <mergeCell ref="BA290:BA291"/>
    <mergeCell ref="AX229:AX230"/>
    <mergeCell ref="AZ187:AZ188"/>
    <mergeCell ref="BA187:BA188"/>
    <mergeCell ref="BB187:BB188"/>
    <mergeCell ref="BB116:BB117"/>
    <mergeCell ref="BB229:BB230"/>
    <mergeCell ref="AN290:AN291"/>
    <mergeCell ref="AO290:AO291"/>
    <mergeCell ref="AP290:AP291"/>
    <mergeCell ref="AQ290:AQ291"/>
    <mergeCell ref="AR290:AR291"/>
    <mergeCell ref="AU54:AU55"/>
    <mergeCell ref="AV54:AV55"/>
    <mergeCell ref="AW54:AW55"/>
    <mergeCell ref="AX54:AX55"/>
    <mergeCell ref="AY54:AY55"/>
    <mergeCell ref="AX187:AX188"/>
    <mergeCell ref="AY187:AY188"/>
    <mergeCell ref="AX116:AX117"/>
    <mergeCell ref="AU85:AU86"/>
    <mergeCell ref="AV85:AV86"/>
    <mergeCell ref="AY16:AY17"/>
    <mergeCell ref="AZ16:AZ17"/>
    <mergeCell ref="BA16:BA17"/>
    <mergeCell ref="BB16:BB17"/>
    <mergeCell ref="AP187:AP188"/>
    <mergeCell ref="AQ187:AQ188"/>
    <mergeCell ref="AZ54:AZ55"/>
    <mergeCell ref="BA54:BA55"/>
    <mergeCell ref="BB54:BB55"/>
    <mergeCell ref="AT54:AT55"/>
  </mergeCells>
  <conditionalFormatting sqref="K222:N227 M197 U217:U227 N202:N221 M200:M221 K216:K221 E292:BB301 P18:BB52 H189:H190 J189:J227 O189:T227 M189:M195 N189:N200 U189:U215 H192:H227 K189:K214 L189:L221 F227:G227 V189:BB227 M136:M185 M119:M134 F185:H185 N118:BB185 E114:BB114 F18:F52 O20:O52 F56:F83 F231:F288 G288 H231:H288 K18:N52 K56:BB83 K118:M118 K119:L158 K231:BB288 K161:L185 K159:K160 H18:H52 H56:H83 E87:F113 H87:BB113 F118:F184 H118:H184 F189:F226">
    <cfRule type="cellIs" priority="33" dxfId="0" operator="greaterThan" stopIfTrue="1">
      <formula>0</formula>
    </cfRule>
  </conditionalFormatting>
  <conditionalFormatting sqref="E229:BB229 E290:BB290">
    <cfRule type="cellIs" priority="36" dxfId="33" operator="greaterThan" stopIfTrue="1">
      <formula>"0/5"</formula>
    </cfRule>
    <cfRule type="cellIs" priority="37" dxfId="43" operator="equal" stopIfTrue="1">
      <formula>0</formula>
    </cfRule>
  </conditionalFormatting>
  <conditionalFormatting sqref="E187:BB187 E85:BB85">
    <cfRule type="cellIs" priority="34" dxfId="33" operator="greaterThan" stopIfTrue="1">
      <formula>0.08</formula>
    </cfRule>
    <cfRule type="cellIs" priority="35" dxfId="43" operator="equal" stopIfTrue="1">
      <formula>0</formula>
    </cfRule>
  </conditionalFormatting>
  <conditionalFormatting sqref="E116:BB116">
    <cfRule type="cellIs" priority="42" dxfId="33" operator="greaterThan" stopIfTrue="1">
      <formula>0.1</formula>
    </cfRule>
    <cfRule type="cellIs" priority="43" dxfId="43" operator="equal" stopIfTrue="1">
      <formula>0</formula>
    </cfRule>
  </conditionalFormatting>
  <conditionalFormatting sqref="E16:BB16">
    <cfRule type="cellIs" priority="38" dxfId="33" operator="greaterThan" stopIfTrue="1">
      <formula>0.62</formula>
    </cfRule>
    <cfRule type="cellIs" priority="39" dxfId="43" operator="equal" stopIfTrue="1">
      <formula>0</formula>
    </cfRule>
  </conditionalFormatting>
  <conditionalFormatting sqref="E54:BB54">
    <cfRule type="cellIs" priority="40" dxfId="33" operator="greaterThan" stopIfTrue="1">
      <formula>0.12</formula>
    </cfRule>
    <cfRule type="cellIs" priority="41" dxfId="43" operator="equal" stopIfTrue="1">
      <formula>0</formula>
    </cfRule>
  </conditionalFormatting>
  <conditionalFormatting sqref="D7:D9 D11:D14">
    <cfRule type="cellIs" priority="44" dxfId="44" operator="between" stopIfTrue="1">
      <formula>0.999</formula>
      <formula>1.5</formula>
    </cfRule>
    <cfRule type="cellIs" priority="45" dxfId="25" operator="greaterThan" stopIfTrue="1">
      <formula>1.5</formula>
    </cfRule>
    <cfRule type="cellIs" priority="46" dxfId="26" operator="lessThan" stopIfTrue="1">
      <formula>0.999</formula>
    </cfRule>
  </conditionalFormatting>
  <conditionalFormatting sqref="E7:BB7">
    <cfRule type="cellIs" priority="47" dxfId="44" operator="between" stopIfTrue="1">
      <formula>0.99</formula>
      <formula>1.5</formula>
    </cfRule>
    <cfRule type="cellIs" priority="48" dxfId="25" operator="greaterThan" stopIfTrue="1">
      <formula>1.5</formula>
    </cfRule>
    <cfRule type="cellIs" priority="49" dxfId="26" operator="between" stopIfTrue="1">
      <formula>0</formula>
      <formula>0.999</formula>
    </cfRule>
  </conditionalFormatting>
  <conditionalFormatting sqref="A3:A4">
    <cfRule type="cellIs" priority="67" dxfId="45" operator="notEqual" stopIfTrue="1">
      <formula>0</formula>
    </cfRule>
    <cfRule type="cellIs" priority="68" dxfId="46" operator="equal" stopIfTrue="1">
      <formula>0</formula>
    </cfRule>
  </conditionalFormatting>
  <conditionalFormatting sqref="I18:I52">
    <cfRule type="cellIs" priority="24" dxfId="0" operator="greaterThan" stopIfTrue="1">
      <formula>0</formula>
    </cfRule>
  </conditionalFormatting>
  <conditionalFormatting sqref="I56:I83">
    <cfRule type="cellIs" priority="23" dxfId="0" operator="greaterThan" stopIfTrue="1">
      <formula>0</formula>
    </cfRule>
  </conditionalFormatting>
  <conditionalFormatting sqref="I118:I132 I134:I185">
    <cfRule type="cellIs" priority="22" dxfId="0" operator="greaterThan" stopIfTrue="1">
      <formula>0</formula>
    </cfRule>
  </conditionalFormatting>
  <conditionalFormatting sqref="I189:I227">
    <cfRule type="cellIs" priority="21" dxfId="0" operator="greaterThan" stopIfTrue="1">
      <formula>0</formula>
    </cfRule>
  </conditionalFormatting>
  <conditionalFormatting sqref="I231:I249 I251:I288">
    <cfRule type="cellIs" priority="20" dxfId="0" operator="greaterThan" stopIfTrue="1">
      <formula>0</formula>
    </cfRule>
  </conditionalFormatting>
  <conditionalFormatting sqref="I133">
    <cfRule type="cellIs" priority="19" dxfId="0" operator="greaterThan" stopIfTrue="1">
      <formula>0</formula>
    </cfRule>
  </conditionalFormatting>
  <conditionalFormatting sqref="J18:J52">
    <cfRule type="cellIs" priority="18" dxfId="0" operator="greaterThan" stopIfTrue="1">
      <formula>0</formula>
    </cfRule>
  </conditionalFormatting>
  <conditionalFormatting sqref="J56:J83">
    <cfRule type="cellIs" priority="17" dxfId="0" operator="greaterThan" stopIfTrue="1">
      <formula>0</formula>
    </cfRule>
  </conditionalFormatting>
  <conditionalFormatting sqref="J118:J185">
    <cfRule type="cellIs" priority="16" dxfId="0" operator="greaterThan" stopIfTrue="1">
      <formula>0</formula>
    </cfRule>
  </conditionalFormatting>
  <conditionalFormatting sqref="J231:J288">
    <cfRule type="cellIs" priority="15" dxfId="0" operator="greaterThan" stopIfTrue="1">
      <formula>0</formula>
    </cfRule>
  </conditionalFormatting>
  <conditionalFormatting sqref="E18:E52">
    <cfRule type="cellIs" priority="14" dxfId="0" operator="greaterThan" stopIfTrue="1">
      <formula>0</formula>
    </cfRule>
  </conditionalFormatting>
  <conditionalFormatting sqref="E56:E83">
    <cfRule type="cellIs" priority="13" dxfId="0" operator="greaterThan" stopIfTrue="1">
      <formula>0</formula>
    </cfRule>
  </conditionalFormatting>
  <conditionalFormatting sqref="E118:E185">
    <cfRule type="cellIs" priority="12" dxfId="0" operator="greaterThan" stopIfTrue="1">
      <formula>0</formula>
    </cfRule>
  </conditionalFormatting>
  <conditionalFormatting sqref="E189:E227">
    <cfRule type="cellIs" priority="11" dxfId="0" operator="greaterThan" stopIfTrue="1">
      <formula>0</formula>
    </cfRule>
  </conditionalFormatting>
  <conditionalFormatting sqref="E231:E288">
    <cfRule type="cellIs" priority="10" dxfId="0" operator="greaterThan" stopIfTrue="1">
      <formula>0</formula>
    </cfRule>
  </conditionalFormatting>
  <conditionalFormatting sqref="L159:L160">
    <cfRule type="cellIs" priority="9" dxfId="0" operator="greaterThan" stopIfTrue="1">
      <formula>0</formula>
    </cfRule>
  </conditionalFormatting>
  <conditionalFormatting sqref="G18:G52">
    <cfRule type="cellIs" priority="8" dxfId="0" operator="greaterThan" stopIfTrue="1">
      <formula>0</formula>
    </cfRule>
  </conditionalFormatting>
  <conditionalFormatting sqref="G56:G83">
    <cfRule type="cellIs" priority="7" dxfId="0" operator="greaterThan" stopIfTrue="1">
      <formula>0</formula>
    </cfRule>
  </conditionalFormatting>
  <conditionalFormatting sqref="G87:G113">
    <cfRule type="cellIs" priority="6" dxfId="0" operator="greaterThan" stopIfTrue="1">
      <formula>0</formula>
    </cfRule>
  </conditionalFormatting>
  <conditionalFormatting sqref="G118:G184">
    <cfRule type="cellIs" priority="5" dxfId="0" operator="greaterThan" stopIfTrue="1">
      <formula>0</formula>
    </cfRule>
  </conditionalFormatting>
  <conditionalFormatting sqref="G189:G226">
    <cfRule type="cellIs" priority="4" dxfId="0" operator="greaterThan" stopIfTrue="1">
      <formula>0</formula>
    </cfRule>
  </conditionalFormatting>
  <conditionalFormatting sqref="G231:G287">
    <cfRule type="cellIs" priority="3" dxfId="0" operator="greaterThan" stopIfTrue="1">
      <formula>0</formula>
    </cfRule>
  </conditionalFormatting>
  <conditionalFormatting sqref="G87">
    <cfRule type="cellIs" priority="2" dxfId="0" operator="greaterThan" stopIfTrue="1">
      <formula>0</formula>
    </cfRule>
  </conditionalFormatting>
  <conditionalFormatting sqref="G93">
    <cfRule type="cellIs" priority="1" dxfId="0" operator="greaterThan" stopIfTrue="1">
      <formula>0</formula>
    </cfRule>
  </conditionalFormatting>
  <printOptions/>
  <pageMargins left="0.53" right="0.38"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leonid</dc:creator>
  <cp:keywords/>
  <dc:description/>
  <cp:lastModifiedBy>k20</cp:lastModifiedBy>
  <cp:lastPrinted>2010-12-14T17:40:16Z</cp:lastPrinted>
  <dcterms:created xsi:type="dcterms:W3CDTF">2008-09-23T09:05:56Z</dcterms:created>
  <dcterms:modified xsi:type="dcterms:W3CDTF">2015-11-19T14:03:52Z</dcterms:modified>
  <cp:category/>
  <cp:version/>
  <cp:contentType/>
  <cp:contentStatus/>
</cp:coreProperties>
</file>